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85" yWindow="120" windowWidth="13245" windowHeight="7515"/>
  </bookViews>
  <sheets>
    <sheet name="Форма 4" sheetId="1" r:id="rId1"/>
    <sheet name="Базовые цены за единицу без нач" sheetId="2" r:id="rId2"/>
    <sheet name="Базовые цены за единицу" sheetId="3" r:id="rId3"/>
    <sheet name="Базовые цены с учетом расхода" sheetId="4" r:id="rId4"/>
    <sheet name="Начисления" sheetId="5" r:id="rId5"/>
    <sheet name="Определители" sheetId="6" r:id="rId6"/>
    <sheet name="Базовые концовки" sheetId="7" r:id="rId7"/>
  </sheets>
  <calcPr calcId="145621"/>
</workbook>
</file>

<file path=xl/calcChain.xml><?xml version="1.0" encoding="utf-8"?>
<calcChain xmlns="http://schemas.openxmlformats.org/spreadsheetml/2006/main">
  <c r="F8" i="7" l="1"/>
  <c r="G8" i="7"/>
  <c r="H8" i="7"/>
  <c r="I8" i="7"/>
  <c r="J8" i="7"/>
  <c r="K8" i="7"/>
  <c r="L8" i="7"/>
  <c r="F35" i="7"/>
  <c r="G35" i="7"/>
  <c r="H35" i="7"/>
  <c r="I35" i="7"/>
  <c r="J35" i="7"/>
  <c r="K35" i="7"/>
  <c r="L35" i="7"/>
  <c r="F36" i="7"/>
  <c r="F37" i="7"/>
  <c r="F38" i="7"/>
  <c r="F40" i="7"/>
  <c r="G40" i="7"/>
  <c r="H40" i="7"/>
  <c r="I40" i="7"/>
  <c r="J40" i="7"/>
  <c r="K40" i="7"/>
  <c r="L40" i="7"/>
  <c r="F42" i="7"/>
  <c r="G42" i="7"/>
  <c r="H42" i="7"/>
  <c r="I42" i="7"/>
  <c r="F43" i="7"/>
  <c r="F44" i="7"/>
  <c r="F45" i="7"/>
  <c r="F48" i="7"/>
  <c r="G48" i="7"/>
  <c r="H48" i="7"/>
  <c r="I48" i="7"/>
  <c r="J48" i="7"/>
  <c r="K48" i="7"/>
  <c r="L48" i="7"/>
  <c r="F49" i="7"/>
  <c r="F50" i="7"/>
  <c r="F51" i="7"/>
  <c r="F53" i="7"/>
  <c r="G53" i="7"/>
  <c r="H53" i="7"/>
  <c r="I53" i="7"/>
  <c r="J53" i="7"/>
  <c r="K53" i="7"/>
  <c r="L53" i="7"/>
  <c r="F54" i="7"/>
  <c r="F55" i="7"/>
  <c r="F56" i="7"/>
  <c r="F58" i="7"/>
  <c r="G58" i="7"/>
  <c r="H58" i="7"/>
  <c r="I58" i="7"/>
  <c r="J58" i="7"/>
  <c r="K58" i="7"/>
  <c r="L58" i="7"/>
  <c r="F61" i="7"/>
  <c r="F62" i="7"/>
  <c r="F63" i="7"/>
  <c r="F65" i="7"/>
  <c r="G65" i="7"/>
  <c r="H65" i="7"/>
  <c r="I65" i="7"/>
  <c r="J65" i="7"/>
  <c r="K65" i="7"/>
  <c r="L65" i="7"/>
  <c r="F66" i="7"/>
  <c r="F67" i="7"/>
  <c r="F68" i="7"/>
  <c r="F69" i="7"/>
  <c r="F71" i="7"/>
  <c r="G71" i="7"/>
  <c r="H71" i="7"/>
  <c r="I71" i="7"/>
  <c r="J71" i="7"/>
  <c r="K71" i="7"/>
  <c r="L71" i="7"/>
  <c r="F72" i="7"/>
  <c r="F73" i="7"/>
  <c r="F75" i="7"/>
  <c r="G75" i="7"/>
  <c r="H75" i="7"/>
  <c r="I75" i="7"/>
  <c r="J75" i="7"/>
  <c r="K75" i="7"/>
  <c r="L75" i="7"/>
  <c r="F76" i="7"/>
  <c r="F77" i="7"/>
  <c r="F78" i="7"/>
  <c r="F80" i="7"/>
  <c r="G80" i="7"/>
  <c r="G82" i="7" s="1"/>
  <c r="H80" i="7"/>
  <c r="I80" i="7"/>
  <c r="I82" i="7" s="1"/>
  <c r="J80" i="7"/>
  <c r="J82" i="7" s="1"/>
  <c r="K80" i="7"/>
  <c r="K82" i="7"/>
  <c r="L80" i="7"/>
  <c r="F81" i="7"/>
  <c r="F99" i="7"/>
  <c r="G99" i="7"/>
  <c r="H99" i="7"/>
  <c r="I99" i="7"/>
  <c r="J99" i="7"/>
  <c r="K99" i="7"/>
  <c r="L99" i="7"/>
  <c r="F109" i="7"/>
  <c r="G109" i="7"/>
  <c r="H109" i="7"/>
  <c r="I109" i="7"/>
  <c r="J109" i="7"/>
  <c r="K109" i="7"/>
  <c r="L109" i="7"/>
  <c r="G111" i="7"/>
  <c r="F112" i="7"/>
  <c r="F114" i="7"/>
  <c r="F115" i="7"/>
  <c r="F116" i="7"/>
  <c r="F119" i="7"/>
  <c r="G119" i="7"/>
  <c r="H119" i="7"/>
  <c r="I119" i="7"/>
  <c r="J119" i="7"/>
  <c r="K119" i="7"/>
  <c r="L119" i="7"/>
  <c r="F122" i="7"/>
  <c r="F123" i="7"/>
  <c r="F124" i="7"/>
  <c r="F126" i="7"/>
  <c r="G126" i="7"/>
  <c r="H126" i="7"/>
  <c r="I126" i="7"/>
  <c r="J126" i="7"/>
  <c r="K126" i="7"/>
  <c r="L126" i="7"/>
  <c r="F127" i="7"/>
  <c r="F128" i="7"/>
  <c r="F129" i="7"/>
  <c r="F131" i="7"/>
  <c r="G131" i="7"/>
  <c r="H131" i="7"/>
  <c r="I131" i="7"/>
  <c r="J131" i="7"/>
  <c r="K131" i="7"/>
  <c r="L131" i="7"/>
  <c r="F133" i="7"/>
  <c r="G133" i="7"/>
  <c r="H133" i="7"/>
  <c r="I133" i="7"/>
  <c r="F134" i="7"/>
  <c r="F135" i="7"/>
  <c r="F136" i="7"/>
  <c r="F139" i="7"/>
  <c r="G139" i="7"/>
  <c r="H139" i="7"/>
  <c r="I139" i="7"/>
  <c r="J139" i="7"/>
  <c r="K139" i="7"/>
  <c r="L139" i="7"/>
  <c r="F140" i="7"/>
  <c r="F141" i="7"/>
  <c r="F142" i="7"/>
  <c r="F144" i="7"/>
  <c r="G144" i="7"/>
  <c r="H144" i="7"/>
  <c r="I144" i="7"/>
  <c r="J144" i="7"/>
  <c r="K144" i="7"/>
  <c r="L144" i="7"/>
  <c r="F145" i="7"/>
  <c r="F146" i="7"/>
  <c r="F147" i="7"/>
  <c r="F149" i="7"/>
  <c r="G149" i="7"/>
  <c r="H149" i="7"/>
  <c r="I149" i="7"/>
  <c r="J149" i="7"/>
  <c r="K149" i="7"/>
  <c r="L149" i="7"/>
  <c r="F152" i="7"/>
  <c r="F153" i="7"/>
  <c r="F154" i="7"/>
  <c r="F156" i="7"/>
  <c r="G156" i="7"/>
  <c r="H156" i="7"/>
  <c r="I156" i="7"/>
  <c r="J156" i="7"/>
  <c r="K156" i="7"/>
  <c r="L156" i="7"/>
  <c r="F157" i="7"/>
  <c r="F158" i="7"/>
  <c r="F159" i="7"/>
  <c r="F160" i="7"/>
  <c r="F166" i="7"/>
  <c r="G166" i="7"/>
  <c r="H166" i="7"/>
  <c r="I166" i="7"/>
  <c r="J166" i="7"/>
  <c r="K166" i="7"/>
  <c r="L166" i="7"/>
  <c r="F167" i="7"/>
  <c r="F168" i="7"/>
  <c r="F169" i="7"/>
  <c r="F171" i="7"/>
  <c r="G171" i="7"/>
  <c r="G173" i="7" s="1"/>
  <c r="H171" i="7"/>
  <c r="I171" i="7"/>
  <c r="J171" i="7"/>
  <c r="K171" i="7"/>
  <c r="K173" i="7" s="1"/>
  <c r="L171" i="7"/>
  <c r="L173" i="7" s="1"/>
  <c r="F172" i="7"/>
  <c r="I173" i="7"/>
  <c r="F190" i="7"/>
  <c r="G190" i="7"/>
  <c r="H190" i="7"/>
  <c r="I190" i="7"/>
  <c r="J190" i="7"/>
  <c r="K190" i="7"/>
  <c r="L190" i="7"/>
  <c r="F200" i="7"/>
  <c r="G200" i="7"/>
  <c r="H200" i="7"/>
  <c r="I200" i="7"/>
  <c r="J200" i="7"/>
  <c r="K200" i="7"/>
  <c r="L200" i="7"/>
  <c r="G202" i="7"/>
  <c r="F203" i="7"/>
  <c r="F205" i="7"/>
  <c r="F206" i="7"/>
  <c r="F207" i="7"/>
  <c r="F217" i="7"/>
  <c r="G217" i="7"/>
  <c r="H217" i="7"/>
  <c r="I217" i="7"/>
  <c r="J217" i="7"/>
  <c r="K217" i="7"/>
  <c r="L217" i="7"/>
  <c r="F218" i="7"/>
  <c r="F219" i="7"/>
  <c r="F220" i="7"/>
  <c r="F222" i="7"/>
  <c r="G222" i="7"/>
  <c r="H222" i="7"/>
  <c r="I222" i="7"/>
  <c r="J222" i="7"/>
  <c r="K222" i="7"/>
  <c r="L222" i="7"/>
  <c r="F224" i="7"/>
  <c r="G224" i="7"/>
  <c r="H224" i="7"/>
  <c r="I224" i="7"/>
  <c r="F225" i="7"/>
  <c r="F226" i="7"/>
  <c r="F227" i="7"/>
  <c r="F230" i="7"/>
  <c r="G230" i="7"/>
  <c r="H230" i="7"/>
  <c r="I230" i="7"/>
  <c r="J230" i="7"/>
  <c r="K230" i="7"/>
  <c r="L230" i="7"/>
  <c r="F231" i="7"/>
  <c r="F232" i="7"/>
  <c r="F233" i="7"/>
  <c r="F235" i="7"/>
  <c r="G235" i="7"/>
  <c r="H235" i="7"/>
  <c r="I235" i="7"/>
  <c r="J235" i="7"/>
  <c r="K235" i="7"/>
  <c r="L235" i="7"/>
  <c r="F236" i="7"/>
  <c r="F237" i="7"/>
  <c r="F238" i="7"/>
  <c r="F240" i="7"/>
  <c r="G240" i="7"/>
  <c r="H240" i="7"/>
  <c r="I240" i="7"/>
  <c r="J240" i="7"/>
  <c r="K240" i="7"/>
  <c r="L240" i="7"/>
  <c r="F243" i="7"/>
  <c r="F244" i="7"/>
  <c r="F245" i="7"/>
  <c r="F247" i="7"/>
  <c r="G247" i="7"/>
  <c r="H247" i="7"/>
  <c r="I247" i="7"/>
  <c r="J247" i="7"/>
  <c r="K247" i="7"/>
  <c r="L247" i="7"/>
  <c r="F248" i="7"/>
  <c r="F249" i="7"/>
  <c r="F250" i="7"/>
  <c r="F251" i="7"/>
  <c r="F253" i="7"/>
  <c r="G253" i="7"/>
  <c r="H253" i="7"/>
  <c r="I253" i="7"/>
  <c r="J253" i="7"/>
  <c r="K253" i="7"/>
  <c r="L253" i="7"/>
  <c r="F254" i="7"/>
  <c r="F255" i="7"/>
  <c r="F257" i="7"/>
  <c r="G257" i="7"/>
  <c r="H257" i="7"/>
  <c r="I257" i="7"/>
  <c r="J257" i="7"/>
  <c r="K257" i="7"/>
  <c r="L257" i="7"/>
  <c r="F258" i="7"/>
  <c r="F259" i="7"/>
  <c r="F260" i="7"/>
  <c r="F262" i="7"/>
  <c r="G262" i="7"/>
  <c r="G264" i="7" s="1"/>
  <c r="H262" i="7"/>
  <c r="I262" i="7"/>
  <c r="I264" i="7" s="1"/>
  <c r="J262" i="7"/>
  <c r="K262" i="7"/>
  <c r="K264" i="7" s="1"/>
  <c r="L262" i="7"/>
  <c r="L264" i="7" s="1"/>
  <c r="F263" i="7"/>
  <c r="J264" i="7"/>
  <c r="F281" i="7"/>
  <c r="G281" i="7"/>
  <c r="H281" i="7"/>
  <c r="I281" i="7"/>
  <c r="J281" i="7"/>
  <c r="K281" i="7"/>
  <c r="L281" i="7"/>
  <c r="F291" i="7"/>
  <c r="G291" i="7"/>
  <c r="H291" i="7"/>
  <c r="I291" i="7"/>
  <c r="J291" i="7"/>
  <c r="K291" i="7"/>
  <c r="L291" i="7"/>
  <c r="G293" i="7"/>
  <c r="F294" i="7"/>
  <c r="F296" i="7"/>
  <c r="F297" i="7"/>
  <c r="F298" i="7"/>
  <c r="F308" i="7"/>
  <c r="G308" i="7"/>
  <c r="H308" i="7"/>
  <c r="I308" i="7"/>
  <c r="J308" i="7"/>
  <c r="K308" i="7"/>
  <c r="L308" i="7"/>
  <c r="F309" i="7"/>
  <c r="F310" i="7"/>
  <c r="F311" i="7"/>
  <c r="F312" i="7" s="1"/>
  <c r="F313" i="7"/>
  <c r="G313" i="7"/>
  <c r="H313" i="7"/>
  <c r="I313" i="7"/>
  <c r="J313" i="7"/>
  <c r="K313" i="7"/>
  <c r="L313" i="7"/>
  <c r="F315" i="7"/>
  <c r="G315" i="7"/>
  <c r="H315" i="7"/>
  <c r="I315" i="7"/>
  <c r="F316" i="7"/>
  <c r="F317" i="7"/>
  <c r="F318" i="7"/>
  <c r="F321" i="7"/>
  <c r="G321" i="7"/>
  <c r="H321" i="7"/>
  <c r="I321" i="7"/>
  <c r="J321" i="7"/>
  <c r="K321" i="7"/>
  <c r="L321" i="7"/>
  <c r="F322" i="7"/>
  <c r="F323" i="7"/>
  <c r="F324" i="7"/>
  <c r="F326" i="7"/>
  <c r="G326" i="7"/>
  <c r="H326" i="7"/>
  <c r="I326" i="7"/>
  <c r="J326" i="7"/>
  <c r="K326" i="7"/>
  <c r="L326" i="7"/>
  <c r="F327" i="7"/>
  <c r="F328" i="7"/>
  <c r="F329" i="7"/>
  <c r="F331" i="7"/>
  <c r="G331" i="7"/>
  <c r="H331" i="7"/>
  <c r="I331" i="7"/>
  <c r="J331" i="7"/>
  <c r="K331" i="7"/>
  <c r="L331" i="7"/>
  <c r="F334" i="7"/>
  <c r="F335" i="7"/>
  <c r="F336" i="7"/>
  <c r="F338" i="7"/>
  <c r="G338" i="7"/>
  <c r="H338" i="7"/>
  <c r="I338" i="7"/>
  <c r="J338" i="7"/>
  <c r="K338" i="7"/>
  <c r="L338" i="7"/>
  <c r="F339" i="7"/>
  <c r="F340" i="7"/>
  <c r="F341" i="7"/>
  <c r="F342" i="7"/>
  <c r="F344" i="7"/>
  <c r="G344" i="7"/>
  <c r="H344" i="7"/>
  <c r="I344" i="7"/>
  <c r="J344" i="7"/>
  <c r="K344" i="7"/>
  <c r="L344" i="7"/>
  <c r="F345" i="7"/>
  <c r="F346" i="7"/>
  <c r="F348" i="7"/>
  <c r="G348" i="7"/>
  <c r="H348" i="7"/>
  <c r="I348" i="7"/>
  <c r="J348" i="7"/>
  <c r="K348" i="7"/>
  <c r="L348" i="7"/>
  <c r="F349" i="7"/>
  <c r="F350" i="7"/>
  <c r="F351" i="7"/>
  <c r="F353" i="7"/>
  <c r="G353" i="7"/>
  <c r="H353" i="7"/>
  <c r="H355" i="7" s="1"/>
  <c r="I353" i="7"/>
  <c r="I355" i="7" s="1"/>
  <c r="J353" i="7"/>
  <c r="K353" i="7"/>
  <c r="K355" i="7" s="1"/>
  <c r="L353" i="7"/>
  <c r="L355" i="7" s="1"/>
  <c r="F354" i="7"/>
  <c r="F369" i="7"/>
  <c r="G369" i="7"/>
  <c r="H369" i="7"/>
  <c r="I369" i="7"/>
  <c r="J369" i="7"/>
  <c r="K369" i="7"/>
  <c r="L369" i="7"/>
  <c r="F396" i="7"/>
  <c r="G396" i="7"/>
  <c r="H396" i="7"/>
  <c r="I396" i="7"/>
  <c r="J396" i="7"/>
  <c r="K396" i="7"/>
  <c r="L396" i="7"/>
  <c r="F397" i="7"/>
  <c r="F398" i="7"/>
  <c r="F399" i="7"/>
  <c r="F401" i="7"/>
  <c r="G401" i="7"/>
  <c r="H401" i="7"/>
  <c r="I401" i="7"/>
  <c r="J401" i="7"/>
  <c r="K401" i="7"/>
  <c r="L401" i="7"/>
  <c r="F403" i="7"/>
  <c r="G403" i="7"/>
  <c r="H403" i="7"/>
  <c r="I403" i="7"/>
  <c r="F404" i="7"/>
  <c r="F405" i="7"/>
  <c r="F406" i="7"/>
  <c r="F409" i="7"/>
  <c r="G409" i="7"/>
  <c r="H409" i="7"/>
  <c r="I409" i="7"/>
  <c r="J409" i="7"/>
  <c r="K409" i="7"/>
  <c r="L409" i="7"/>
  <c r="F410" i="7"/>
  <c r="F411" i="7"/>
  <c r="F412" i="7"/>
  <c r="F414" i="7"/>
  <c r="G414" i="7"/>
  <c r="H414" i="7"/>
  <c r="I414" i="7"/>
  <c r="J414" i="7"/>
  <c r="K414" i="7"/>
  <c r="L414" i="7"/>
  <c r="F415" i="7"/>
  <c r="F416" i="7"/>
  <c r="F417" i="7"/>
  <c r="F419" i="7"/>
  <c r="G419" i="7"/>
  <c r="H419" i="7"/>
  <c r="I419" i="7"/>
  <c r="J419" i="7"/>
  <c r="K419" i="7"/>
  <c r="L419" i="7"/>
  <c r="F422" i="7"/>
  <c r="F423" i="7"/>
  <c r="F424" i="7"/>
  <c r="F426" i="7"/>
  <c r="G426" i="7"/>
  <c r="H426" i="7"/>
  <c r="I426" i="7"/>
  <c r="J426" i="7"/>
  <c r="K426" i="7"/>
  <c r="L426" i="7"/>
  <c r="F427" i="7"/>
  <c r="F428" i="7"/>
  <c r="F429" i="7"/>
  <c r="F431" i="7" s="1"/>
  <c r="F430" i="7"/>
  <c r="F436" i="7"/>
  <c r="G436" i="7"/>
  <c r="H436" i="7"/>
  <c r="I436" i="7"/>
  <c r="J436" i="7"/>
  <c r="K436" i="7"/>
  <c r="L436" i="7"/>
  <c r="F437" i="7"/>
  <c r="F438" i="7"/>
  <c r="F439" i="7"/>
  <c r="F441" i="7"/>
  <c r="G441" i="7"/>
  <c r="H441" i="7"/>
  <c r="I441" i="7"/>
  <c r="I443" i="7" s="1"/>
  <c r="J441" i="7"/>
  <c r="K441" i="7"/>
  <c r="K443" i="7" s="1"/>
  <c r="L441" i="7"/>
  <c r="L443" i="7" s="1"/>
  <c r="F442" i="7"/>
  <c r="A6" i="3"/>
  <c r="B6" i="3"/>
  <c r="I6" i="3"/>
  <c r="K6" i="3"/>
  <c r="A7" i="3"/>
  <c r="B7" i="3"/>
  <c r="I7" i="3"/>
  <c r="K7" i="3"/>
  <c r="A8" i="3"/>
  <c r="B8" i="3"/>
  <c r="I8" i="3"/>
  <c r="K8" i="3"/>
  <c r="A9" i="3"/>
  <c r="B9" i="3"/>
  <c r="I9" i="3"/>
  <c r="K9" i="3"/>
  <c r="A10" i="3"/>
  <c r="B10" i="3"/>
  <c r="I10" i="3"/>
  <c r="K10" i="3"/>
  <c r="A14" i="3"/>
  <c r="B14" i="3"/>
  <c r="I14" i="3"/>
  <c r="K14" i="3"/>
  <c r="A15" i="3"/>
  <c r="B15" i="3"/>
  <c r="I15" i="3"/>
  <c r="K15" i="3"/>
  <c r="A19" i="3"/>
  <c r="B19" i="3"/>
  <c r="I19" i="3"/>
  <c r="K19" i="3"/>
  <c r="A23" i="3"/>
  <c r="B23" i="3"/>
  <c r="I23" i="3"/>
  <c r="K23" i="3"/>
  <c r="A24" i="3"/>
  <c r="B24" i="3"/>
  <c r="I24" i="3"/>
  <c r="K24" i="3"/>
  <c r="A25" i="3"/>
  <c r="B25" i="3"/>
  <c r="I25" i="3"/>
  <c r="K25" i="3"/>
  <c r="A26" i="3"/>
  <c r="B26" i="3"/>
  <c r="I26" i="3"/>
  <c r="K26" i="3"/>
  <c r="A27" i="3"/>
  <c r="B27" i="3"/>
  <c r="I27" i="3"/>
  <c r="K27" i="3"/>
  <c r="A28" i="3"/>
  <c r="B28" i="3"/>
  <c r="I28" i="3"/>
  <c r="K28" i="3"/>
  <c r="A29" i="3"/>
  <c r="B29" i="3"/>
  <c r="I29" i="3"/>
  <c r="K29" i="3"/>
  <c r="A30" i="3"/>
  <c r="B30" i="3"/>
  <c r="I30" i="3"/>
  <c r="K30" i="3"/>
  <c r="A6" i="2"/>
  <c r="B6" i="2"/>
  <c r="I6" i="2"/>
  <c r="K6" i="2"/>
  <c r="A7" i="2"/>
  <c r="B7" i="2"/>
  <c r="I7" i="2"/>
  <c r="K7" i="2"/>
  <c r="A8" i="2"/>
  <c r="B8" i="2"/>
  <c r="I8" i="2"/>
  <c r="K8" i="2"/>
  <c r="A9" i="2"/>
  <c r="B9" i="2"/>
  <c r="I9" i="2"/>
  <c r="K9" i="2"/>
  <c r="A10" i="2"/>
  <c r="B10" i="2"/>
  <c r="I10" i="2"/>
  <c r="K10" i="2"/>
  <c r="A11" i="2"/>
  <c r="B11" i="2"/>
  <c r="I11" i="2"/>
  <c r="K11" i="2"/>
  <c r="A12" i="2"/>
  <c r="B12" i="2"/>
  <c r="I12" i="2"/>
  <c r="K12" i="2"/>
  <c r="A13" i="2"/>
  <c r="B13" i="2"/>
  <c r="I13" i="2"/>
  <c r="K13" i="2"/>
  <c r="A14" i="2"/>
  <c r="B14" i="2"/>
  <c r="I14" i="2"/>
  <c r="K14" i="2"/>
  <c r="A15" i="2"/>
  <c r="B15" i="2"/>
  <c r="I15" i="2"/>
  <c r="K15" i="2"/>
  <c r="A16" i="2"/>
  <c r="B16" i="2"/>
  <c r="I16" i="2"/>
  <c r="K16" i="2"/>
  <c r="A17" i="2"/>
  <c r="B17" i="2"/>
  <c r="I17" i="2"/>
  <c r="K17" i="2"/>
  <c r="A18" i="2"/>
  <c r="B18" i="2"/>
  <c r="I18" i="2"/>
  <c r="K18" i="2"/>
  <c r="A19" i="2"/>
  <c r="B19" i="2"/>
  <c r="I19" i="2"/>
  <c r="K19" i="2"/>
  <c r="A20" i="2"/>
  <c r="B20" i="2"/>
  <c r="I20" i="2"/>
  <c r="K20" i="2"/>
  <c r="A21" i="2"/>
  <c r="B21" i="2"/>
  <c r="I21" i="2"/>
  <c r="K21" i="2"/>
  <c r="A6" i="4"/>
  <c r="C6" i="4"/>
  <c r="D6" i="4"/>
  <c r="E6" i="4"/>
  <c r="O6" i="4" s="1"/>
  <c r="F6" i="4"/>
  <c r="G6" i="4"/>
  <c r="H6" i="4"/>
  <c r="L6" i="4"/>
  <c r="M6" i="4"/>
  <c r="P6" i="4"/>
  <c r="Q6" i="4"/>
  <c r="R6" i="4"/>
  <c r="S6" i="4"/>
  <c r="T6" i="4"/>
  <c r="U6" i="4"/>
  <c r="V6" i="4"/>
  <c r="X6" i="4"/>
  <c r="AE6" i="4"/>
  <c r="AH6" i="4"/>
  <c r="AI6" i="4"/>
  <c r="AJ6" i="4"/>
  <c r="AK6" i="4"/>
  <c r="A7" i="4"/>
  <c r="C7" i="4"/>
  <c r="D7" i="4"/>
  <c r="E7" i="4"/>
  <c r="F7" i="4"/>
  <c r="G7" i="4"/>
  <c r="H7" i="4"/>
  <c r="L7" i="4"/>
  <c r="M7" i="4"/>
  <c r="P7" i="4"/>
  <c r="Q7" i="4"/>
  <c r="R7" i="4"/>
  <c r="S7" i="4"/>
  <c r="T7" i="4"/>
  <c r="U7" i="4"/>
  <c r="V7" i="4"/>
  <c r="X7" i="4"/>
  <c r="AE7" i="4"/>
  <c r="AH7" i="4"/>
  <c r="AI7" i="4"/>
  <c r="AJ7" i="4"/>
  <c r="AK7" i="4"/>
  <c r="A8" i="4"/>
  <c r="C8" i="4"/>
  <c r="D8" i="4"/>
  <c r="H28" i="7" s="1"/>
  <c r="E8" i="4"/>
  <c r="F8" i="4"/>
  <c r="G8" i="4"/>
  <c r="H8" i="4"/>
  <c r="F31" i="7"/>
  <c r="L8" i="4"/>
  <c r="M8" i="4"/>
  <c r="P8" i="4"/>
  <c r="Q8" i="4"/>
  <c r="R8" i="4"/>
  <c r="S8" i="4"/>
  <c r="T8" i="4"/>
  <c r="U8" i="4"/>
  <c r="V8" i="4"/>
  <c r="X8" i="4"/>
  <c r="AE8" i="4"/>
  <c r="AH8" i="4"/>
  <c r="AI8" i="4"/>
  <c r="AJ8" i="4"/>
  <c r="AK8" i="4"/>
  <c r="A9" i="4"/>
  <c r="C9" i="4"/>
  <c r="D9" i="4"/>
  <c r="E9" i="4"/>
  <c r="AB9" i="4" s="1"/>
  <c r="F9" i="4"/>
  <c r="G9" i="4"/>
  <c r="H9" i="4"/>
  <c r="L9" i="4"/>
  <c r="M9" i="4"/>
  <c r="P9" i="4"/>
  <c r="Q9" i="4"/>
  <c r="R9" i="4"/>
  <c r="S9" i="4"/>
  <c r="T9" i="4"/>
  <c r="U9" i="4"/>
  <c r="V9" i="4"/>
  <c r="X9" i="4"/>
  <c r="AE9" i="4"/>
  <c r="AH9" i="4"/>
  <c r="AI9" i="4"/>
  <c r="AJ9" i="4"/>
  <c r="AK9" i="4"/>
  <c r="A10" i="4"/>
  <c r="C10" i="4"/>
  <c r="Z10" i="4" s="1"/>
  <c r="D10" i="4"/>
  <c r="E10" i="4"/>
  <c r="F10" i="4"/>
  <c r="G10" i="4"/>
  <c r="H10" i="4"/>
  <c r="L10" i="4"/>
  <c r="M10" i="4"/>
  <c r="P10" i="4"/>
  <c r="Q10" i="4"/>
  <c r="R10" i="4"/>
  <c r="S10" i="4"/>
  <c r="T10" i="4"/>
  <c r="U10" i="4"/>
  <c r="V10" i="4"/>
  <c r="X10" i="4"/>
  <c r="AE10" i="4"/>
  <c r="AH10" i="4"/>
  <c r="AI10" i="4"/>
  <c r="AJ10" i="4"/>
  <c r="AK10" i="4"/>
  <c r="A14" i="4"/>
  <c r="C14" i="4"/>
  <c r="D14" i="4"/>
  <c r="E14" i="4"/>
  <c r="F14" i="4"/>
  <c r="G14" i="4"/>
  <c r="H14" i="4"/>
  <c r="L14" i="4"/>
  <c r="M14" i="4"/>
  <c r="P14" i="4"/>
  <c r="Q14" i="4"/>
  <c r="R14" i="4"/>
  <c r="S14" i="4"/>
  <c r="T14" i="4"/>
  <c r="U14" i="4"/>
  <c r="V14" i="4"/>
  <c r="X14" i="4"/>
  <c r="AE14" i="4"/>
  <c r="AH14" i="4"/>
  <c r="AI14" i="4"/>
  <c r="AJ14" i="4"/>
  <c r="AK14" i="4"/>
  <c r="A15" i="4"/>
  <c r="C15" i="4"/>
  <c r="D15" i="4"/>
  <c r="E15" i="4"/>
  <c r="F15" i="4"/>
  <c r="G15" i="4"/>
  <c r="H15" i="4"/>
  <c r="L15" i="4"/>
  <c r="M15" i="4"/>
  <c r="P15" i="4"/>
  <c r="Q15" i="4"/>
  <c r="R15" i="4"/>
  <c r="S15" i="4"/>
  <c r="T15" i="4"/>
  <c r="U15" i="4"/>
  <c r="V15" i="4"/>
  <c r="X15" i="4"/>
  <c r="AE15" i="4"/>
  <c r="AH15" i="4"/>
  <c r="AI15" i="4"/>
  <c r="AJ15" i="4"/>
  <c r="AK15" i="4"/>
  <c r="A19" i="4"/>
  <c r="C19" i="4"/>
  <c r="D19" i="4"/>
  <c r="E19" i="4"/>
  <c r="F19" i="4"/>
  <c r="L210" i="7" s="1"/>
  <c r="G19" i="4"/>
  <c r="H19" i="4"/>
  <c r="L19" i="4"/>
  <c r="M19" i="4"/>
  <c r="N19" i="4"/>
  <c r="F214" i="7" s="1"/>
  <c r="F266" i="7" s="1"/>
  <c r="O19" i="4"/>
  <c r="F215" i="7" s="1"/>
  <c r="P19" i="4"/>
  <c r="Q19" i="4"/>
  <c r="R19" i="4"/>
  <c r="S19" i="4"/>
  <c r="T19" i="4"/>
  <c r="U19" i="4"/>
  <c r="V19" i="4"/>
  <c r="X19" i="4"/>
  <c r="L268" i="7"/>
  <c r="Y19" i="4"/>
  <c r="Z19" i="4"/>
  <c r="AA19" i="4"/>
  <c r="AB19" i="4"/>
  <c r="AC19" i="4"/>
  <c r="AD19" i="4"/>
  <c r="AE19" i="4"/>
  <c r="L269" i="7"/>
  <c r="AH19" i="4"/>
  <c r="AI19" i="4"/>
  <c r="AJ19" i="4"/>
  <c r="AK19" i="4"/>
  <c r="A23" i="4"/>
  <c r="C23" i="4"/>
  <c r="D23" i="4"/>
  <c r="E23" i="4"/>
  <c r="F23" i="4"/>
  <c r="G23" i="4"/>
  <c r="H23" i="4"/>
  <c r="L23" i="4"/>
  <c r="M23" i="4"/>
  <c r="N23" i="4"/>
  <c r="O23" i="4"/>
  <c r="P23" i="4"/>
  <c r="Q23" i="4"/>
  <c r="R23" i="4"/>
  <c r="S23" i="4"/>
  <c r="T23" i="4"/>
  <c r="U23" i="4"/>
  <c r="V23" i="4"/>
  <c r="X23" i="4"/>
  <c r="Y23" i="4"/>
  <c r="Z23" i="4"/>
  <c r="AA23" i="4"/>
  <c r="AB23" i="4"/>
  <c r="AC23" i="4"/>
  <c r="AD23" i="4"/>
  <c r="AE23" i="4"/>
  <c r="AH23" i="4"/>
  <c r="AI23" i="4"/>
  <c r="AJ23" i="4"/>
  <c r="AK23" i="4"/>
  <c r="A24" i="4"/>
  <c r="C24" i="4"/>
  <c r="D24" i="4"/>
  <c r="E24" i="4"/>
  <c r="F24" i="4"/>
  <c r="G24" i="4"/>
  <c r="H24" i="4"/>
  <c r="L24" i="4"/>
  <c r="M24" i="4"/>
  <c r="N24" i="4"/>
  <c r="O24" i="4"/>
  <c r="P24" i="4"/>
  <c r="Q24" i="4"/>
  <c r="R24" i="4"/>
  <c r="S24" i="4"/>
  <c r="T24" i="4"/>
  <c r="U24" i="4"/>
  <c r="V24" i="4"/>
  <c r="X24" i="4"/>
  <c r="Y24" i="4"/>
  <c r="Z24" i="4"/>
  <c r="AA24" i="4"/>
  <c r="AB24" i="4"/>
  <c r="AC24" i="4"/>
  <c r="AD24" i="4"/>
  <c r="AE24" i="4"/>
  <c r="AH24" i="4"/>
  <c r="AI24" i="4"/>
  <c r="AJ24" i="4"/>
  <c r="AK24" i="4"/>
  <c r="A25" i="4"/>
  <c r="C25" i="4"/>
  <c r="D25" i="4"/>
  <c r="E25" i="4"/>
  <c r="F25" i="4"/>
  <c r="G25" i="4"/>
  <c r="H25" i="4"/>
  <c r="L25" i="4"/>
  <c r="M25" i="4"/>
  <c r="N25" i="4"/>
  <c r="O25" i="4"/>
  <c r="P25" i="4"/>
  <c r="Q25" i="4"/>
  <c r="R25" i="4"/>
  <c r="S25" i="4"/>
  <c r="T25" i="4"/>
  <c r="U25" i="4"/>
  <c r="V25" i="4"/>
  <c r="X25" i="4"/>
  <c r="Y25" i="4"/>
  <c r="Z25" i="4"/>
  <c r="AA25" i="4"/>
  <c r="AB25" i="4"/>
  <c r="AC25" i="4"/>
  <c r="AD25" i="4"/>
  <c r="AE25" i="4"/>
  <c r="AH25" i="4"/>
  <c r="AI25" i="4"/>
  <c r="AJ25" i="4"/>
  <c r="AK25" i="4"/>
  <c r="A26" i="4"/>
  <c r="C26" i="4"/>
  <c r="D26" i="4"/>
  <c r="E26" i="4"/>
  <c r="F26" i="4"/>
  <c r="G26" i="4"/>
  <c r="H26" i="4"/>
  <c r="L26" i="4"/>
  <c r="M26" i="4"/>
  <c r="N26" i="4"/>
  <c r="O26" i="4"/>
  <c r="P26" i="4"/>
  <c r="Q26" i="4"/>
  <c r="R26" i="4"/>
  <c r="S26" i="4"/>
  <c r="T26" i="4"/>
  <c r="U26" i="4"/>
  <c r="V26" i="4"/>
  <c r="X26" i="4"/>
  <c r="Y26" i="4"/>
  <c r="Z26" i="4"/>
  <c r="AA26" i="4"/>
  <c r="AB26" i="4"/>
  <c r="AC26" i="4"/>
  <c r="AD26" i="4"/>
  <c r="AE26" i="4"/>
  <c r="AH26" i="4"/>
  <c r="AI26" i="4"/>
  <c r="AJ26" i="4"/>
  <c r="AK26" i="4"/>
  <c r="A27" i="4"/>
  <c r="C27" i="4"/>
  <c r="D27" i="4"/>
  <c r="E27" i="4"/>
  <c r="F27" i="4"/>
  <c r="G27" i="4"/>
  <c r="H27" i="4"/>
  <c r="L27" i="4"/>
  <c r="M27" i="4"/>
  <c r="N27" i="4"/>
  <c r="O27" i="4"/>
  <c r="P27" i="4"/>
  <c r="Q27" i="4"/>
  <c r="R27" i="4"/>
  <c r="S27" i="4"/>
  <c r="T27" i="4"/>
  <c r="U27" i="4"/>
  <c r="V27" i="4"/>
  <c r="X27" i="4"/>
  <c r="Y27" i="4"/>
  <c r="Z27" i="4"/>
  <c r="AA27" i="4"/>
  <c r="AB27" i="4"/>
  <c r="AC27" i="4"/>
  <c r="AD27" i="4"/>
  <c r="AE27" i="4"/>
  <c r="AH27" i="4"/>
  <c r="AI27" i="4"/>
  <c r="AJ27" i="4"/>
  <c r="AK27" i="4"/>
  <c r="A28" i="4"/>
  <c r="C28" i="4"/>
  <c r="D28" i="4"/>
  <c r="E28" i="4"/>
  <c r="F28" i="4"/>
  <c r="G28" i="4"/>
  <c r="H28" i="4"/>
  <c r="L28" i="4"/>
  <c r="M28" i="4"/>
  <c r="N28" i="4"/>
  <c r="O28" i="4"/>
  <c r="P28" i="4"/>
  <c r="Q28" i="4"/>
  <c r="R28" i="4"/>
  <c r="S28" i="4"/>
  <c r="T28" i="4"/>
  <c r="U28" i="4"/>
  <c r="V28" i="4"/>
  <c r="X28" i="4"/>
  <c r="Y28" i="4"/>
  <c r="Z28" i="4"/>
  <c r="AA28" i="4"/>
  <c r="AB28" i="4"/>
  <c r="AC28" i="4"/>
  <c r="AD28" i="4"/>
  <c r="AE28" i="4"/>
  <c r="AH28" i="4"/>
  <c r="AI28" i="4"/>
  <c r="AJ28" i="4"/>
  <c r="AK28" i="4"/>
  <c r="A29" i="4"/>
  <c r="C29" i="4"/>
  <c r="D29" i="4"/>
  <c r="E29" i="4"/>
  <c r="F29" i="4"/>
  <c r="G29" i="4"/>
  <c r="H29" i="4"/>
  <c r="L29" i="4"/>
  <c r="M29" i="4"/>
  <c r="N29" i="4"/>
  <c r="O29" i="4"/>
  <c r="P29" i="4"/>
  <c r="Q29" i="4"/>
  <c r="R29" i="4"/>
  <c r="S29" i="4"/>
  <c r="T29" i="4"/>
  <c r="U29" i="4"/>
  <c r="V29" i="4"/>
  <c r="X29" i="4"/>
  <c r="Y29" i="4"/>
  <c r="Z29" i="4"/>
  <c r="AA29" i="4"/>
  <c r="AB29" i="4"/>
  <c r="AC29" i="4"/>
  <c r="AD29" i="4"/>
  <c r="AE29" i="4"/>
  <c r="AH29" i="4"/>
  <c r="AI29" i="4"/>
  <c r="AJ29" i="4"/>
  <c r="AK29" i="4"/>
  <c r="A30" i="4"/>
  <c r="C30" i="4"/>
  <c r="D30" i="4"/>
  <c r="E30" i="4"/>
  <c r="F30" i="4"/>
  <c r="G30" i="4"/>
  <c r="H30" i="4"/>
  <c r="L30" i="4"/>
  <c r="M30" i="4"/>
  <c r="N30" i="4"/>
  <c r="O30" i="4"/>
  <c r="P30" i="4"/>
  <c r="Q30" i="4"/>
  <c r="R30" i="4"/>
  <c r="S30" i="4"/>
  <c r="T30" i="4"/>
  <c r="U30" i="4"/>
  <c r="V30" i="4"/>
  <c r="X30" i="4"/>
  <c r="Y30" i="4"/>
  <c r="Z30" i="4"/>
  <c r="AA30" i="4"/>
  <c r="AB30" i="4"/>
  <c r="AC30" i="4"/>
  <c r="AD30" i="4"/>
  <c r="AE30" i="4"/>
  <c r="AH30" i="4"/>
  <c r="AI30" i="4"/>
  <c r="AJ30" i="4"/>
  <c r="AK30" i="4"/>
  <c r="A6" i="5"/>
  <c r="A7" i="5"/>
  <c r="A8" i="5"/>
  <c r="A9" i="5"/>
  <c r="A10" i="5"/>
  <c r="A14" i="5"/>
  <c r="A15" i="5"/>
  <c r="A19" i="5"/>
  <c r="A23" i="5"/>
  <c r="A24" i="5"/>
  <c r="A25" i="5"/>
  <c r="A26" i="5"/>
  <c r="A27" i="5"/>
  <c r="A28" i="5"/>
  <c r="A29" i="5"/>
  <c r="A30" i="5"/>
  <c r="A6" i="6"/>
  <c r="A7" i="6"/>
  <c r="A8" i="6"/>
  <c r="A9" i="6"/>
  <c r="A10" i="6"/>
  <c r="A14" i="6"/>
  <c r="A15" i="6"/>
  <c r="A19" i="6"/>
  <c r="A23" i="6"/>
  <c r="A24" i="6"/>
  <c r="A25" i="6"/>
  <c r="A26" i="6"/>
  <c r="A27" i="6"/>
  <c r="A28" i="6"/>
  <c r="A29" i="6"/>
  <c r="A30" i="6"/>
  <c r="J443" i="7"/>
  <c r="I189" i="7"/>
  <c r="F300" i="7"/>
  <c r="F180" i="7"/>
  <c r="I162" i="7"/>
  <c r="I18" i="7"/>
  <c r="B23" i="4"/>
  <c r="G210" i="7"/>
  <c r="G189" i="7"/>
  <c r="F179" i="7"/>
  <c r="Y10" i="4"/>
  <c r="B9" i="4"/>
  <c r="Y9" i="4"/>
  <c r="G28" i="7"/>
  <c r="B8" i="4"/>
  <c r="Y7" i="4"/>
  <c r="B6" i="4"/>
  <c r="AA6" i="4"/>
  <c r="AB15" i="4"/>
  <c r="AB10" i="4"/>
  <c r="AB6" i="4"/>
  <c r="I432" i="7"/>
  <c r="F352" i="7"/>
  <c r="F270" i="7"/>
  <c r="L432" i="7"/>
  <c r="F161" i="7"/>
  <c r="AC8" i="4"/>
  <c r="AD8" i="4"/>
  <c r="I98" i="7"/>
  <c r="F268" i="7"/>
  <c r="L82" i="7"/>
  <c r="B26" i="4"/>
  <c r="L162" i="7"/>
  <c r="F64" i="7"/>
  <c r="L86" i="7"/>
  <c r="F418" i="7"/>
  <c r="F148" i="7"/>
  <c r="B28" i="4"/>
  <c r="F239" i="7"/>
  <c r="AC9" i="4"/>
  <c r="AD9" i="4"/>
  <c r="N7" i="4"/>
  <c r="Z7" i="4"/>
  <c r="AA7" i="4"/>
  <c r="AB7" i="4"/>
  <c r="B7" i="4"/>
  <c r="O7" i="4"/>
  <c r="G355" i="7"/>
  <c r="F256" i="7"/>
  <c r="Y8" i="4"/>
  <c r="O8" i="4"/>
  <c r="F33" i="7" s="1"/>
  <c r="F86" i="7"/>
  <c r="F320" i="7"/>
  <c r="F143" i="7"/>
  <c r="F57" i="7"/>
  <c r="F337" i="7"/>
  <c r="F267" i="7"/>
  <c r="F155" i="7"/>
  <c r="F47" i="7"/>
  <c r="G7" i="7"/>
  <c r="F125" i="7"/>
  <c r="F79" i="7"/>
  <c r="I210" i="7"/>
  <c r="F271" i="7"/>
  <c r="Z15" i="4"/>
  <c r="Y15" i="4"/>
  <c r="AA15" i="4"/>
  <c r="N15" i="4"/>
  <c r="AA10" i="4"/>
  <c r="N10" i="4"/>
  <c r="Z9" i="4"/>
  <c r="AA9" i="4"/>
  <c r="N9" i="4"/>
  <c r="G443" i="7"/>
  <c r="F261" i="7"/>
  <c r="F234" i="7"/>
  <c r="F170" i="7"/>
  <c r="F118" i="7"/>
  <c r="F52" i="7"/>
  <c r="F229" i="7"/>
  <c r="H379" i="7"/>
  <c r="B25" i="4"/>
  <c r="F174" i="7"/>
  <c r="H18" i="7"/>
  <c r="F246" i="7"/>
  <c r="F74" i="7"/>
  <c r="F330" i="7"/>
  <c r="H264" i="7"/>
  <c r="F28" i="7"/>
  <c r="F23" i="7"/>
  <c r="F83" i="7" s="1"/>
  <c r="G379" i="7"/>
  <c r="Z6" i="4"/>
  <c r="Y6" i="4"/>
  <c r="N6" i="4"/>
  <c r="F24" i="7" s="1"/>
  <c r="F88" i="7"/>
  <c r="G18" i="7"/>
  <c r="F325" i="7"/>
  <c r="F209" i="7"/>
  <c r="J173" i="7"/>
  <c r="H82" i="7"/>
  <c r="F70" i="7"/>
  <c r="F306" i="7"/>
  <c r="O15" i="4"/>
  <c r="O10" i="4"/>
  <c r="O9" i="4"/>
  <c r="I379" i="7"/>
  <c r="F343" i="7"/>
  <c r="F252" i="7"/>
  <c r="F138" i="7"/>
  <c r="H210" i="7"/>
  <c r="L28" i="7"/>
  <c r="G381" i="7"/>
  <c r="F394" i="7"/>
  <c r="AC7" i="4"/>
  <c r="AD7" i="4"/>
  <c r="F272" i="7"/>
  <c r="J15" i="4"/>
  <c r="I26" i="4"/>
  <c r="J8" i="4"/>
  <c r="I24" i="4"/>
  <c r="I10" i="4"/>
  <c r="K24" i="4"/>
  <c r="K6" i="4"/>
  <c r="J10" i="4"/>
  <c r="K19" i="4"/>
  <c r="J28" i="4"/>
  <c r="K8" i="4"/>
  <c r="K15" i="4"/>
  <c r="F319" i="7"/>
  <c r="F194" i="7"/>
  <c r="F299" i="7"/>
  <c r="F288" i="7"/>
  <c r="F407" i="7"/>
  <c r="F303" i="7"/>
  <c r="J29" i="4"/>
  <c r="I30" i="4"/>
  <c r="J25" i="4"/>
  <c r="I28" i="4"/>
  <c r="I27" i="4"/>
  <c r="K26" i="4"/>
  <c r="I6" i="4"/>
  <c r="I8" i="4"/>
  <c r="K28" i="4"/>
  <c r="I15" i="4"/>
  <c r="K10" i="4"/>
  <c r="J27" i="4"/>
  <c r="F9" i="7"/>
  <c r="F373" i="7"/>
  <c r="J19" i="4"/>
  <c r="I9" i="4"/>
  <c r="J9" i="4"/>
  <c r="I7" i="4"/>
  <c r="J24" i="4"/>
  <c r="K7" i="4"/>
  <c r="K30" i="4"/>
  <c r="I23" i="4"/>
  <c r="I25" i="4"/>
  <c r="J7" i="4"/>
  <c r="I29" i="4"/>
  <c r="K25" i="4"/>
  <c r="F101" i="7"/>
  <c r="F104" i="7"/>
  <c r="J30" i="4"/>
  <c r="J23" i="4"/>
  <c r="K9" i="4"/>
  <c r="F196" i="7"/>
  <c r="F242" i="7"/>
  <c r="F192" i="7"/>
  <c r="F121" i="7"/>
  <c r="F208" i="7"/>
  <c r="F14" i="7"/>
  <c r="F60" i="7"/>
  <c r="F11" i="7"/>
  <c r="F376" i="7"/>
  <c r="F105" i="7"/>
  <c r="F151" i="7"/>
  <c r="F26" i="7"/>
  <c r="F284" i="7"/>
  <c r="I19" i="4"/>
  <c r="K14" i="4"/>
  <c r="K23" i="4"/>
  <c r="F12" i="7"/>
  <c r="F197" i="7"/>
  <c r="F287" i="7"/>
  <c r="F15" i="7"/>
  <c r="F387" i="7"/>
  <c r="F137" i="7"/>
  <c r="F191" i="7"/>
  <c r="F102" i="7"/>
  <c r="F372" i="7"/>
  <c r="F228" i="7"/>
  <c r="F30" i="7"/>
  <c r="F117" i="7"/>
  <c r="F282" i="7"/>
  <c r="J26" i="4"/>
  <c r="J6" i="4"/>
  <c r="K29" i="4"/>
  <c r="F22" i="7"/>
  <c r="F193" i="7"/>
  <c r="F100" i="7"/>
  <c r="F106" i="7"/>
  <c r="F383" i="7"/>
  <c r="F283" i="7"/>
  <c r="F103" i="7"/>
  <c r="F286" i="7"/>
  <c r="F370" i="7"/>
  <c r="F371" i="7"/>
  <c r="F212" i="7"/>
  <c r="F374" i="7"/>
  <c r="I14" i="4"/>
  <c r="J14" i="4"/>
  <c r="K27" i="4"/>
  <c r="F113" i="7"/>
  <c r="F46" i="7"/>
  <c r="F195" i="7"/>
  <c r="F295" i="7"/>
  <c r="F421" i="7"/>
  <c r="F375" i="7"/>
  <c r="F285" i="7"/>
  <c r="F204" i="7"/>
  <c r="F10" i="7"/>
  <c r="F13" i="7"/>
  <c r="F391" i="7"/>
  <c r="F333" i="7"/>
  <c r="F25" i="7" l="1"/>
  <c r="F85" i="7" s="1"/>
  <c r="F386" i="7"/>
  <c r="L360" i="7"/>
  <c r="F360" i="7" s="1"/>
  <c r="F305" i="7"/>
  <c r="F357" i="7" s="1"/>
  <c r="L448" i="7"/>
  <c r="F408" i="7"/>
  <c r="B10" i="4"/>
  <c r="F18" i="7" s="1"/>
  <c r="F347" i="7"/>
  <c r="F221" i="7"/>
  <c r="F448" i="7"/>
  <c r="B30" i="4"/>
  <c r="F385" i="7"/>
  <c r="F358" i="7"/>
  <c r="L18" i="7"/>
  <c r="B29" i="4"/>
  <c r="I368" i="7"/>
  <c r="N8" i="4"/>
  <c r="I7" i="7"/>
  <c r="F450" i="7"/>
  <c r="AA8" i="4"/>
  <c r="Z8" i="4"/>
  <c r="F89" i="7"/>
  <c r="I389" i="7"/>
  <c r="AB8" i="4"/>
  <c r="I28" i="7"/>
  <c r="F384" i="7"/>
  <c r="L87" i="7"/>
  <c r="G20" i="7"/>
  <c r="L7" i="7"/>
  <c r="L368" i="7"/>
  <c r="L379" i="7"/>
  <c r="G301" i="7"/>
  <c r="G389" i="7"/>
  <c r="G280" i="7"/>
  <c r="F361" i="7"/>
  <c r="I301" i="7"/>
  <c r="F362" i="7"/>
  <c r="I280" i="7"/>
  <c r="F382" i="7"/>
  <c r="F21" i="7"/>
  <c r="H443" i="7"/>
  <c r="F413" i="7"/>
  <c r="F181" i="7"/>
  <c r="F440" i="7"/>
  <c r="L189" i="7"/>
  <c r="F269" i="7"/>
  <c r="H301" i="7"/>
  <c r="H280" i="7"/>
  <c r="B27" i="4"/>
  <c r="L280" i="7"/>
  <c r="L301" i="7"/>
  <c r="F359" i="7"/>
  <c r="F304" i="7"/>
  <c r="H368" i="7"/>
  <c r="H98" i="7"/>
  <c r="H432" i="7"/>
  <c r="B15" i="4"/>
  <c r="L447" i="7"/>
  <c r="F177" i="7"/>
  <c r="L177" i="7"/>
  <c r="G432" i="7"/>
  <c r="G98" i="7"/>
  <c r="Z14" i="4"/>
  <c r="N14" i="4"/>
  <c r="G368" i="7"/>
  <c r="AA14" i="4"/>
  <c r="O14" i="4"/>
  <c r="G162" i="7"/>
  <c r="AB14" i="4"/>
  <c r="B14" i="4"/>
  <c r="F449" i="7"/>
  <c r="F447" i="7"/>
  <c r="L389" i="7"/>
  <c r="Y14" i="4"/>
  <c r="B24" i="4"/>
  <c r="AC6" i="4"/>
  <c r="AD6" i="4"/>
  <c r="F392" i="7"/>
  <c r="F213" i="7"/>
  <c r="B19" i="4"/>
  <c r="F368" i="7" s="1"/>
  <c r="H389" i="7"/>
  <c r="H189" i="7"/>
  <c r="F400" i="7"/>
  <c r="L178" i="7"/>
  <c r="H162" i="7"/>
  <c r="F39" i="7"/>
  <c r="L359" i="7"/>
  <c r="L98" i="7"/>
  <c r="F425" i="7"/>
  <c r="J355" i="7"/>
  <c r="H7" i="7"/>
  <c r="H173" i="7"/>
  <c r="F130" i="7"/>
  <c r="J98" i="7"/>
  <c r="J182" i="7"/>
  <c r="J162" i="7"/>
  <c r="J432" i="7"/>
  <c r="F107" i="7"/>
  <c r="F16" i="7"/>
  <c r="F198" i="7"/>
  <c r="K280" i="7"/>
  <c r="K301" i="7"/>
  <c r="J365" i="7"/>
  <c r="K432" i="7"/>
  <c r="K162" i="7"/>
  <c r="K98" i="7"/>
  <c r="J183" i="7"/>
  <c r="J189" i="7"/>
  <c r="J273" i="7"/>
  <c r="J210" i="7"/>
  <c r="F377" i="7"/>
  <c r="J280" i="7"/>
  <c r="J364" i="7"/>
  <c r="J301" i="7"/>
  <c r="F17" i="7"/>
  <c r="J28" i="7"/>
  <c r="J389" i="7"/>
  <c r="J91" i="7"/>
  <c r="J7" i="7"/>
  <c r="J379" i="7"/>
  <c r="J452" i="7"/>
  <c r="J368" i="7"/>
  <c r="J18" i="7"/>
  <c r="F289" i="7"/>
  <c r="K28" i="7"/>
  <c r="K389" i="7"/>
  <c r="K189" i="7"/>
  <c r="K210" i="7"/>
  <c r="J274" i="7"/>
  <c r="K18" i="7"/>
  <c r="J453" i="7"/>
  <c r="J92" i="7"/>
  <c r="K7" i="7"/>
  <c r="K379" i="7"/>
  <c r="K368" i="7"/>
  <c r="F162" i="7"/>
  <c r="F27" i="7"/>
  <c r="F379" i="7"/>
  <c r="AD15" i="4"/>
  <c r="AC15" i="4"/>
  <c r="F389" i="7" l="1"/>
  <c r="F7" i="7"/>
  <c r="AC10" i="4"/>
  <c r="AD10" i="4"/>
  <c r="F178" i="7"/>
  <c r="F356" i="7"/>
  <c r="F393" i="7"/>
  <c r="F32" i="7"/>
  <c r="F301" i="7"/>
  <c r="F280" i="7"/>
  <c r="F163" i="7"/>
  <c r="F433" i="7"/>
  <c r="F87" i="7"/>
  <c r="F189" i="7"/>
  <c r="F210" i="7"/>
  <c r="F451" i="7"/>
  <c r="F434" i="7"/>
  <c r="F164" i="7"/>
  <c r="F444" i="7"/>
  <c r="F90" i="7"/>
  <c r="F265" i="7"/>
  <c r="AD14" i="4"/>
  <c r="F432" i="7"/>
  <c r="F98" i="7"/>
  <c r="AC14" i="4"/>
  <c r="F363" i="7"/>
  <c r="F108" i="7"/>
  <c r="F290" i="7"/>
  <c r="J275" i="7"/>
  <c r="F199" i="7"/>
  <c r="F378" i="7"/>
  <c r="J184" i="7"/>
  <c r="F395" i="7"/>
  <c r="J93" i="7"/>
  <c r="J366" i="7"/>
  <c r="F388" i="7"/>
  <c r="J454" i="7"/>
  <c r="F175" i="7" l="1"/>
  <c r="F307" i="7"/>
  <c r="F435" i="7"/>
  <c r="F443" i="7" s="1"/>
  <c r="F176" i="7"/>
  <c r="F216" i="7"/>
  <c r="F264" i="7" s="1"/>
  <c r="F34" i="7"/>
  <c r="F84" i="7"/>
  <c r="F165" i="7"/>
  <c r="F446" i="7"/>
  <c r="F445" i="7"/>
  <c r="F173" i="7"/>
  <c r="F355" i="7" l="1"/>
  <c r="F82" i="7"/>
</calcChain>
</file>

<file path=xl/sharedStrings.xml><?xml version="1.0" encoding="utf-8"?>
<sst xmlns="http://schemas.openxmlformats.org/spreadsheetml/2006/main" count="2202" uniqueCount="371">
  <si>
    <t>&lt; 13 * 1 * 2 &gt;</t>
  </si>
  <si>
    <t>Документ составлен в ПК РИК (вер.1.3.180710) тел./факс (495) 347-33-01</t>
  </si>
  <si>
    <t>Форма 4</t>
  </si>
  <si>
    <t xml:space="preserve">Стройка: </t>
  </si>
  <si>
    <t>Создание узлов учета электроэнергии</t>
  </si>
  <si>
    <t xml:space="preserve">Объект: </t>
  </si>
  <si>
    <t>Узлы учета электроэнергии (частный сектор)</t>
  </si>
  <si>
    <t>ЛОКАЛЬНАЯ СМЕТА № 2</t>
  </si>
  <si>
    <t>(Локальный сметный расчет)</t>
  </si>
  <si>
    <t>на Счетчики трехфазные</t>
  </si>
  <si>
    <t>Сметная стоимость:</t>
  </si>
  <si>
    <t>тыс. руб.</t>
  </si>
  <si>
    <t>монтажных работ:</t>
  </si>
  <si>
    <t>Hормативная трудоемкость:</t>
  </si>
  <si>
    <t>тыс.чел.ч</t>
  </si>
  <si>
    <t>Сметная заработная плата:</t>
  </si>
  <si>
    <t>Составлена в базисных ценах на 01.01.2000 по НБ: "ТСНБ-2001 Республики Коми (эталон) в ред.2014г. (по приказу Минстроя России № 937/пр)".</t>
  </si>
  <si>
    <t>№ поз</t>
  </si>
  <si>
    <t>Шифр и № позиции норматива, Наименование работ и затрат, Единица измерения</t>
  </si>
  <si>
    <t>Количе-ство</t>
  </si>
  <si>
    <t>Стоим. ед., руб.</t>
  </si>
  <si>
    <t>Общая стоимость, руб.</t>
  </si>
  <si>
    <t>Затр. труда рабочих, не зан. обсл. машин, чел-ч</t>
  </si>
  <si>
    <t>всего</t>
  </si>
  <si>
    <t>экс. маш.</t>
  </si>
  <si>
    <t>оплата труда осн. раб.</t>
  </si>
  <si>
    <t>обслуж. машины</t>
  </si>
  <si>
    <t>в т.ч. опл. труда мех.</t>
  </si>
  <si>
    <t>на ед.</t>
  </si>
  <si>
    <t>1.</t>
  </si>
  <si>
    <t>Ц08-03-600-02
(Приказ № 937/пр от 31.12.2014)
Счетчики, устанавливаемые на готовом основании трехфазные, 1 шт.</t>
  </si>
  <si>
    <t>sum</t>
  </si>
  <si>
    <t>IsZPR</t>
  </si>
  <si>
    <t>sum_b</t>
  </si>
  <si>
    <t>IsZPM</t>
  </si>
  <si>
    <t>Зарплата рабочих</t>
  </si>
  <si>
    <t>Эксплуатация машин</t>
  </si>
  <si>
    <t>в т.ч. зарплата машинистов</t>
  </si>
  <si>
    <t>Материалы</t>
  </si>
  <si>
    <t>в т.ч. Вспомогательные материалы от стоимости материалов</t>
  </si>
  <si>
    <t>в т.ч. Вспомогательные ненормируемые материалы</t>
  </si>
  <si>
    <t>NenormMatOtZPR</t>
  </si>
  <si>
    <t>IsMater</t>
  </si>
  <si>
    <t>в т.ч. Ненормированная з.п. рабочих</t>
  </si>
  <si>
    <t>в т.ч. Ненормированная стоимость эксплуатации машин</t>
  </si>
  <si>
    <t>в т.ч. Ненормированная оплата механизаторов</t>
  </si>
  <si>
    <t>Накладные расходы</t>
  </si>
  <si>
    <t>Nakl</t>
  </si>
  <si>
    <t>НР от ЗПР</t>
  </si>
  <si>
    <t>Nakl_ZPR</t>
  </si>
  <si>
    <t>НР от ЗПМ</t>
  </si>
  <si>
    <t>Nakl_ZPM</t>
  </si>
  <si>
    <t>Сметная прибыль</t>
  </si>
  <si>
    <t>Plan</t>
  </si>
  <si>
    <t>СП от ЗПР</t>
  </si>
  <si>
    <t>Plan_ZPR</t>
  </si>
  <si>
    <t>СП от ЗПМ</t>
  </si>
  <si>
    <t>Plan_ZPM</t>
  </si>
  <si>
    <t>2.</t>
  </si>
  <si>
    <t>Ц08-03-574-03
(Приказ № 937/пр от 31.12.2014)
Разводка по устройствам и подключение жил кабелей или проводов сечением до 35 мм2, 100 жил</t>
  </si>
  <si>
    <t>3.</t>
  </si>
  <si>
    <t>Е33-04-013-04
(Приказ № 937/пр от 31.12.2014)
Устройство ответвлений от ВЛ 0,38 кВ к зданиям вручную при количестве проводов в ответвлении 1, 1 ответвление</t>
  </si>
  <si>
    <t>4.</t>
  </si>
  <si>
    <t>Ц08-10-010-01
(Приказ № 937/пр от 31.12.2014)
Прокладка труб гофрированных ПВХ для защиты проводов и кабелей, 100 м</t>
  </si>
  <si>
    <t>5.</t>
  </si>
  <si>
    <t>Ц08-02-412-04
(Приказ № 937/пр от 31.12.2014)
Затягивание провода в проложенные трубы и металлические рукава первого одножильного или многожильного в общей оплетке, суммарное сечение до 35 мм2, 100 м</t>
  </si>
  <si>
    <t xml:space="preserve">.    ИТОГО  ПО  РАЗДЕЛУ </t>
  </si>
  <si>
    <t>СТОИМОСТЬ ОБОРУДОВАНИЯ -</t>
  </si>
  <si>
    <t>.   ЗАПАСНЫЕ ЧАСТИ -</t>
  </si>
  <si>
    <t>.   ТАРА И УПАКОВКА -</t>
  </si>
  <si>
    <t>.   ТРАНСПОРТНЫЕ РАСХОДЫ -</t>
  </si>
  <si>
    <t>.   КОМПЛЕКТАЦИЯ -</t>
  </si>
  <si>
    <t>.   НАЦЕНКА СНАБА -</t>
  </si>
  <si>
    <t>.   ЗАГОТОВИТЕЛЬНО-СКЛАДСКИЕ РАСХОДЫ -</t>
  </si>
  <si>
    <t>. ШЕФМОНТАЖ ПО ОБОРУДОВАНИЮ -</t>
  </si>
  <si>
    <t>. ШЕФМОНТАЖ -</t>
  </si>
  <si>
    <t>ВСЕГО, СТОИМОСТЬ ОБОРУДОВАНИЯ -</t>
  </si>
  <si>
    <t>СТОИМОСТЬ МОНТАЖНЫХ РАБОТ -</t>
  </si>
  <si>
    <t>.     В ТОМ ЧИСЛЕ:</t>
  </si>
  <si>
    <t>. ОТКЛОНЕНИЕ ПО ЗАРАБОТНОЙ ПЛАТЕ -</t>
  </si>
  <si>
    <t>. КОСВЕННЫЕ РАСХОДЫ -</t>
  </si>
  <si>
    <t>. МАТЕРИАЛЬНЫЕ РЕСУРСЫ НЕ УЧТЕННЫЕ В РАСЦЕНКАХ -</t>
  </si>
  <si>
    <t>.   СТОИМОСТЬ ВОЗВРАЩАЕМЫХ МАТЕРИАЛОВ -</t>
  </si>
  <si>
    <t>.   НАКЛАДНЫЕ РАСХОДЫ - (%=100 - по стр. 1, 2, 4, 5)</t>
  </si>
  <si>
    <t>.   СМЕТНАЯ ПРИБЫЛЬ - (%=65 - по стр. 1, 2, 4, 5)</t>
  </si>
  <si>
    <t>ВСЕГО, СТОИМОСТЬ МОНТАЖНЫХ РАБОТ -</t>
  </si>
  <si>
    <t>СТОИМОСТЬ ОБЩЕСТРОИТЕЛЬНЫХ РАБОТ -</t>
  </si>
  <si>
    <t>.       МАТЕРИАЛОВ -</t>
  </si>
  <si>
    <t>.   НАКЛАДНЫЕ РАСХОДЫ - (%=113 - по стр. 3)</t>
  </si>
  <si>
    <t>.   СМЕТНАЯ ПРИБЫЛЬ - (%=60 - по стр. 3)</t>
  </si>
  <si>
    <t>ВСЕГО, СТОИМОСТЬ ОБЩЕСТРОИТЕЛЬНЫХ РАБОТ -</t>
  </si>
  <si>
    <t>СТОИМОСТЬ МЕТАЛЛОМОНТАЖНЫХ РАБОТ -</t>
  </si>
  <si>
    <t>.   НАКЛАДНЫЕ РАСХОДЫ -</t>
  </si>
  <si>
    <t>.   СМЕТНАЯ ПРИБЫЛЬ -</t>
  </si>
  <si>
    <t>ВСЕГО, СТОИМОСТЬ МЕТАЛЛОМОНТАЖНЫХ РАБОТ -</t>
  </si>
  <si>
    <t>СТОИМОСТЬ САНТЕХНИЧЕСКИХ РАБОТ -</t>
  </si>
  <si>
    <t>. СДАЧА И ИСПЫТАНИЕ -</t>
  </si>
  <si>
    <t>ВСЕГО, СТОИМОСТЬ САНТЕХНИЧЕСКИХ РАБОТ -</t>
  </si>
  <si>
    <t>СТОИМОСТЬ БУРО-ВЗРЫВНЫХ РАБОТ -</t>
  </si>
  <si>
    <t>ВСЕГО, СТОИМОСТЬ БУРО-ВЗРЫВНЫХ РАБОТ -</t>
  </si>
  <si>
    <t>СТОИМОСТЬ ГОРНОПРОХОДЧЕСКИХ РАБОТ -</t>
  </si>
  <si>
    <t>ВСЕГО, СТОИМОСТЬ ГОРНОПРОХОДЧЕСКИХ РАБОТ -</t>
  </si>
  <si>
    <t>СТОИМОСТЬ РЕСТАВРАЦИОННЫХ РАБОТ -</t>
  </si>
  <si>
    <t>ВСЕГО, СТОИМОСТЬ РЕСТАВРАЦИОННЫХ РАБОТ -</t>
  </si>
  <si>
    <t>СТОИМОСТЬ ПЕРЕВОЗКИ ГРУЗОВ -</t>
  </si>
  <si>
    <t>.   В Т.Ч. НАКЛАДНЫЕ РАСХОДЫ -</t>
  </si>
  <si>
    <t>.   В Т.Ч. СМЕТНАЯ ПРИБЫЛЬ -</t>
  </si>
  <si>
    <t>ВСЕГО, СТОИМОСТЬ ПЕРЕВОЗКИ ГРУЗОВ -</t>
  </si>
  <si>
    <t>СТОИМОСТЬ ПУСКОНАЛАДОЧНЫХ РАБОТ -</t>
  </si>
  <si>
    <t>ВСЕГО, СТОИМОСТЬ ПУСКОНАЛАДОЧНЫХ РАБОТ -</t>
  </si>
  <si>
    <t>СТОИМОСТЬ ПРОЧИХ РАБОТ (с НР и СП) -</t>
  </si>
  <si>
    <t>ВСЕГО, СТОИМОСТЬ ПРОЧИХ РАБОТ (с НР и СП) -</t>
  </si>
  <si>
    <t>ВСЕГО, СТОИМОСТЬ ПРОЧИХ РАБОТ (без НР и СП) -</t>
  </si>
  <si>
    <t xml:space="preserve">. ВСЕГО  ПО  РАЗДЕЛУ </t>
  </si>
  <si>
    <t>ВСЕГО СТОИМОСТЬ ВОЗВРАЩАЕМЫХ МАТЕРИАЛОВ -</t>
  </si>
  <si>
    <t>ВСЕГО НАКЛАДНЫЕ РАСХОДЫ</t>
  </si>
  <si>
    <t>ВСЕГО СМЕТНАЯ ПРИБЫЛЬ</t>
  </si>
  <si>
    <t>в т.ч. Вспомогательные материалы от ОЗП (%=2 - по стр. 1, 2, 4, 5)</t>
  </si>
  <si>
    <t>Оплата основных рабочих</t>
  </si>
  <si>
    <t>Оплата механизаторов</t>
  </si>
  <si>
    <t>Сметная заработная плата</t>
  </si>
  <si>
    <t>Трудозатраты осн. рабочих</t>
  </si>
  <si>
    <t>Трудозатраты механизаторов</t>
  </si>
  <si>
    <t>Нормативная трудоемкость</t>
  </si>
  <si>
    <t>Раздел 1.  Пусконаладочные работы</t>
  </si>
  <si>
    <t>6.</t>
  </si>
  <si>
    <t>Ц101-11-028-01
(Приказ № 937/пр от 31.12.2014)
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аппара...</t>
  </si>
  <si>
    <t>7.</t>
  </si>
  <si>
    <t>Ц102-02-001-01
(Приказ № 937/пр от 31.12.2014)
Инсталляция и базовая настройка общего и специального программного обеспечения, 1 инсталляция</t>
  </si>
  <si>
    <t>.    ИТОГО  ПО  РАЗДЕЛУ 1</t>
  </si>
  <si>
    <t>.   НАКЛАДНЫЕ РАСХОДЫ - (%=68)</t>
  </si>
  <si>
    <t>.   СМЕТНАЯ ПРИБЫЛЬ - (%=40)</t>
  </si>
  <si>
    <t>. ВСЕГО  ПО  РАЗДЕЛУ 1</t>
  </si>
  <si>
    <t>в т.ч. Вспомогательные материалы от ОЗП</t>
  </si>
  <si>
    <t>Раздел 2.  Оборудование</t>
  </si>
  <si>
    <t>8.</t>
  </si>
  <si>
    <t>Прайс-лист 02.
Счетчик РиМ-489.18ВКЗ, 1 шт.</t>
  </si>
  <si>
    <t>.    ИТОГО  ПО  РАЗДЕЛУ 2</t>
  </si>
  <si>
    <t>. ВСЕГО  ПО  РАЗДЕЛУ 2</t>
  </si>
  <si>
    <t>Раздел 3.  Материалы не учтенные ценником</t>
  </si>
  <si>
    <t>9.</t>
  </si>
  <si>
    <t>Прайс-лист 09.
Кронштейн для анкерного зажима КМУ-1740, шт.</t>
  </si>
  <si>
    <t>10.</t>
  </si>
  <si>
    <t>Прайс-лист 10.
Скрепа для ленты, шт.</t>
  </si>
  <si>
    <t>11.</t>
  </si>
  <si>
    <t>Прайс-лист 11.
Зажим анкерный ЗАБ 16-25, шт.</t>
  </si>
  <si>
    <t>12.</t>
  </si>
  <si>
    <t>Прайс-лист 12.
Зажим прокалывающий Р2Х-95, шт.</t>
  </si>
  <si>
    <t>13.</t>
  </si>
  <si>
    <t>Прайс-лист 13.
Клипса для гофрированной трубы, шт.</t>
  </si>
  <si>
    <t>14.</t>
  </si>
  <si>
    <t>Прайс-лист 14.
Труба ПВХ гофр. д  25 с протяжкой, м</t>
  </si>
  <si>
    <t>15.</t>
  </si>
  <si>
    <t>Прайс-лист 20.
Провод СИП 4*16, м</t>
  </si>
  <si>
    <t>16.</t>
  </si>
  <si>
    <t>Прайс-лист 22.
Лента бандажная ЛМ-50, шт.</t>
  </si>
  <si>
    <t>.    ИТОГО  ПО  РАЗДЕЛУ 3</t>
  </si>
  <si>
    <t>. ВСЕГО  ПО  РАЗДЕЛУ 3</t>
  </si>
  <si>
    <t>.    ИТОГО  ПО  СМЕТЕ</t>
  </si>
  <si>
    <t>.   НАКЛАДНЫЕ РАСХОДЫ - (%=68 - по стр. 6, 7)</t>
  </si>
  <si>
    <t>.   СМЕТНАЯ ПРИБЫЛЬ - (%=40 - по стр. 6, 7)</t>
  </si>
  <si>
    <t>. ВСЕГО  ПО  СМЕТЕ</t>
  </si>
  <si>
    <t>Составил:</t>
  </si>
  <si>
    <t>(должность, подпись, Ф.И.О)</t>
  </si>
  <si>
    <t>Проверил:</t>
  </si>
  <si>
    <t>C1</t>
  </si>
  <si>
    <t>C2</t>
  </si>
  <si>
    <t>C3</t>
  </si>
  <si>
    <t>C4</t>
  </si>
  <si>
    <t>C5</t>
  </si>
  <si>
    <t>C6</t>
  </si>
  <si>
    <t>VOZVR</t>
  </si>
  <si>
    <t>C8</t>
  </si>
  <si>
    <t>C9</t>
  </si>
  <si>
    <t>C10</t>
  </si>
  <si>
    <t>C11</t>
  </si>
  <si>
    <t>C12</t>
  </si>
  <si>
    <t>NAKL</t>
  </si>
  <si>
    <t>PLAN</t>
  </si>
  <si>
    <t>NAKL_ZPR</t>
  </si>
  <si>
    <t>NAKL_ZPM</t>
  </si>
  <si>
    <t>PLAN_ZPR</t>
  </si>
  <si>
    <t>PLAN_ZPM</t>
  </si>
  <si>
    <t>RN11</t>
  </si>
  <si>
    <t>RN12</t>
  </si>
  <si>
    <t>RN13</t>
  </si>
  <si>
    <t>OBORUD_VSPOMOG</t>
  </si>
  <si>
    <t>NAKL_PN</t>
  </si>
  <si>
    <t>NAKL_VX</t>
  </si>
  <si>
    <t>PLAN_PN</t>
  </si>
  <si>
    <t>PLAN_VX</t>
  </si>
  <si>
    <t>VTCH_PN</t>
  </si>
  <si>
    <t>VTCH_VX</t>
  </si>
  <si>
    <t>MR_BY_ZPR_VSPOMOG</t>
  </si>
  <si>
    <t>NAKL_INC</t>
  </si>
  <si>
    <t>PLAN_INC</t>
  </si>
  <si>
    <t>RN14</t>
  </si>
  <si>
    <t>RN15</t>
  </si>
  <si>
    <t>RN16</t>
  </si>
  <si>
    <t>OBORUD</t>
  </si>
  <si>
    <t>N = &lt; 13 * 1 * 2 &gt;</t>
  </si>
  <si>
    <t xml:space="preserve">          Счетчики трехфазные</t>
  </si>
  <si>
    <t>Н1</t>
  </si>
  <si>
    <t>Н2</t>
  </si>
  <si>
    <t>Н3</t>
  </si>
  <si>
    <t>Н4</t>
  </si>
  <si>
    <t>Н5</t>
  </si>
  <si>
    <t>Н6</t>
  </si>
  <si>
    <t>Н7</t>
  </si>
  <si>
    <t>Н8</t>
  </si>
  <si>
    <t>Н9</t>
  </si>
  <si>
    <t>Н10</t>
  </si>
  <si>
    <t>Н11</t>
  </si>
  <si>
    <t>Н12</t>
  </si>
  <si>
    <t>Н13</t>
  </si>
  <si>
    <t>Н14</t>
  </si>
  <si>
    <t>Н15</t>
  </si>
  <si>
    <t>Н16</t>
  </si>
  <si>
    <t>Н17</t>
  </si>
  <si>
    <t>Н18</t>
  </si>
  <si>
    <t>Н19</t>
  </si>
  <si>
    <t>Н20</t>
  </si>
  <si>
    <t>Н21</t>
  </si>
  <si>
    <t>Н22</t>
  </si>
  <si>
    <t>Н23</t>
  </si>
  <si>
    <t>Н24</t>
  </si>
  <si>
    <t>Н25</t>
  </si>
  <si>
    <t>Н26</t>
  </si>
  <si>
    <t>Н27</t>
  </si>
  <si>
    <t>Н28</t>
  </si>
  <si>
    <t>Н29</t>
  </si>
  <si>
    <t>Н30</t>
  </si>
  <si>
    <t>Н31</t>
  </si>
  <si>
    <t>Н32</t>
  </si>
  <si>
    <t>Н33</t>
  </si>
  <si>
    <t>Н34</t>
  </si>
  <si>
    <t>Н35</t>
  </si>
  <si>
    <t>Н36</t>
  </si>
  <si>
    <t>Н37</t>
  </si>
  <si>
    <t>Н38</t>
  </si>
  <si>
    <t>Н39</t>
  </si>
  <si>
    <t>Н40</t>
  </si>
  <si>
    <t>Н41</t>
  </si>
  <si>
    <t>Н42</t>
  </si>
  <si>
    <t>Н43</t>
  </si>
  <si>
    <t>Н44</t>
  </si>
  <si>
    <t>Н45</t>
  </si>
  <si>
    <t>Н46</t>
  </si>
  <si>
    <t>Н47</t>
  </si>
  <si>
    <t>Н48</t>
  </si>
  <si>
    <t>Н49</t>
  </si>
  <si>
    <t>О0</t>
  </si>
  <si>
    <t>О1</t>
  </si>
  <si>
    <t>О2</t>
  </si>
  <si>
    <t>О3</t>
  </si>
  <si>
    <t>О4</t>
  </si>
  <si>
    <t>О5</t>
  </si>
  <si>
    <t>О6</t>
  </si>
  <si>
    <t>О7</t>
  </si>
  <si>
    <t>О8</t>
  </si>
  <si>
    <t>1</t>
  </si>
  <si>
    <t>3</t>
  </si>
  <si>
    <t xml:space="preserve"> </t>
  </si>
  <si>
    <t>6</t>
  </si>
  <si>
    <t>0</t>
  </si>
  <si>
    <t>2</t>
  </si>
  <si>
    <t>9</t>
  </si>
  <si>
    <t>Наименование</t>
  </si>
  <si>
    <t>Вид</t>
  </si>
  <si>
    <t>Значение</t>
  </si>
  <si>
    <t>ЕИ</t>
  </si>
  <si>
    <t>Z1</t>
  </si>
  <si>
    <t>Z2</t>
  </si>
  <si>
    <t>Z3</t>
  </si>
  <si>
    <t>Z4</t>
  </si>
  <si>
    <t>Z5</t>
  </si>
  <si>
    <t>Z6</t>
  </si>
  <si>
    <t>Z7</t>
  </si>
  <si>
    <t>Z8</t>
  </si>
  <si>
    <t>А</t>
  </si>
  <si>
    <t>Б</t>
  </si>
  <si>
    <t>!</t>
  </si>
  <si>
    <t>h</t>
  </si>
  <si>
    <t>s</t>
  </si>
  <si>
    <t>4</t>
  </si>
  <si>
    <t>5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</si>
  <si>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</si>
  <si>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</si>
  <si>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</si>
  <si>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</si>
  <si>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</si>
  <si>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</si>
  <si>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</si>
  <si>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</si>
  <si>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</si>
  <si>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</si>
  <si>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</si>
  <si>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</si>
  <si>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</si>
  <si>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</si>
  <si>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</si>
  <si>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</si>
  <si>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</si>
  <si>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</si>
  <si>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</si>
  <si>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</si>
  <si>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</si>
  <si>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</si>
  <si>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</si>
  <si>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</si>
  <si>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</si>
  <si>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</si>
  <si>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</si>
  <si>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</si>
  <si>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</si>
  <si>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</si>
  <si>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</si>
  <si>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</si>
  <si>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</si>
  <si>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</si>
  <si>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</si>
  <si>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</si>
  <si>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</si>
  <si>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</si>
  <si>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</si>
  <si>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</si>
  <si>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</si>
  <si>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</si>
  <si>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</si>
  <si>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</si>
  <si>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</si>
  <si>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</si>
  <si>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</si>
  <si>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</si>
  <si>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</si>
  <si>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</si>
  <si>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</si>
  <si>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</si>
  <si>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</si>
  <si>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</si>
  <si>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</si>
  <si>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</si>
  <si>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</si>
  <si>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</si>
  <si>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</si>
  <si>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</si>
  <si>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</si>
  <si>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</si>
  <si>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</si>
  <si>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</si>
  <si>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</si>
  <si>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</si>
  <si>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</si>
  <si>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</si>
  <si>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</si>
  <si>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</si>
  <si>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</si>
  <si>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</si>
  <si>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</si>
  <si>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</si>
  <si>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</si>
  <si>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</si>
  <si>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</si>
  <si>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</si>
  <si>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</si>
  <si>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</si>
  <si>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 4,537</t>
  </si>
  <si>
    <t> 0,231</t>
  </si>
  <si>
    <t> 0,011</t>
  </si>
  <si>
    <t> 0,137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</si>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</sst>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;\-General;"/>
    <numFmt numFmtId="165" formatCode="##0"/>
    <numFmt numFmtId="166" formatCode="#,##0.00;\-#,##0.00;"/>
    <numFmt numFmtId="167" formatCode="#,##0.##;\-#,##0.##;#\ ##"/>
    <numFmt numFmtId="168" formatCode="#,##0.00000000;\-#,##0.00000000;"/>
    <numFmt numFmtId="169" formatCode="#,##0.00######################"/>
  </numFmts>
  <fonts count="8" x14ac:knownFonts="1">
    <font>
      <sz val="8"/>
      <name val="Verdana"/>
      <charset val="204"/>
    </font>
    <font>
      <sz val="8"/>
      <color indexed="8"/>
      <name val="Verdana"/>
      <charset val="204"/>
    </font>
    <font>
      <b/>
      <sz val="8"/>
      <name val="Verdana"/>
      <charset val="204"/>
    </font>
    <font>
      <u/>
      <sz val="8"/>
      <name val="Verdana"/>
      <charset val="204"/>
    </font>
    <font>
      <i/>
      <sz val="8"/>
      <name val="Verdana"/>
      <charset val="204"/>
    </font>
    <font>
      <sz val="8"/>
      <color indexed="9"/>
      <name val="Verdana"/>
      <charset val="204"/>
    </font>
    <font>
      <b/>
      <u/>
      <sz val="8"/>
      <name val="Verdana"/>
      <charset val="204"/>
    </font>
    <font>
      <sz val="1"/>
      <name val="Verdana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64">
    <xf numFmtId="0" fontId="0" fillId="0" borderId="0" xfId="0" applyAlignment="1" applyProtection="1"/>
    <xf numFmtId="164" fontId="0" fillId="0" borderId="0" xfId="0" applyNumberFormat="1" applyFont="1" applyAlignment="1">
      <alignment horizontal="right" vertical="top" wrapText="1"/>
      <protection locked="0"/>
    </xf>
    <xf numFmtId="49" fontId="1" fillId="0" borderId="0" xfId="0" applyNumberFormat="1" applyFont="1" applyAlignment="1">
      <alignment horizontal="left" vertical="top"/>
      <protection locked="0"/>
    </xf>
    <xf numFmtId="49" fontId="1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49" fontId="0" fillId="0" borderId="0" xfId="0" applyNumberFormat="1" applyFont="1" applyAlignment="1">
      <alignment horizontal="right" vertical="top" wrapText="1"/>
      <protection locked="0"/>
    </xf>
    <xf numFmtId="164" fontId="2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lef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1" xfId="0" applyNumberFormat="1" applyFont="1" applyBorder="1" applyAlignment="1">
      <alignment horizontal="center" vertical="center" wrapText="1"/>
      <protection locked="0"/>
    </xf>
    <xf numFmtId="165" fontId="0" fillId="0" borderId="2" xfId="0" applyNumberFormat="1" applyFont="1" applyBorder="1" applyAlignment="1">
      <alignment horizontal="center" vertical="top" wrapText="1"/>
      <protection locked="0"/>
    </xf>
    <xf numFmtId="166" fontId="3" fillId="0" borderId="0" xfId="0" applyNumberFormat="1" applyFont="1" applyAlignment="1">
      <alignment horizontal="right" vertical="top" wrapText="1"/>
      <protection locked="0"/>
    </xf>
    <xf numFmtId="166" fontId="0" fillId="0" borderId="0" xfId="0" applyNumberFormat="1" applyFont="1" applyAlignment="1">
      <alignment horizontal="right" vertical="top" wrapText="1"/>
      <protection locked="0"/>
    </xf>
    <xf numFmtId="164" fontId="3" fillId="0" borderId="0" xfId="0" applyNumberFormat="1" applyFont="1" applyAlignment="1">
      <alignment horizontal="right" vertical="top" wrapText="1"/>
      <protection locked="0"/>
    </xf>
    <xf numFmtId="49" fontId="4" fillId="0" borderId="0" xfId="0" applyNumberFormat="1" applyFont="1" applyAlignment="1">
      <alignment horizontal="left" vertical="top" wrapText="1"/>
      <protection locked="0"/>
    </xf>
    <xf numFmtId="164" fontId="5" fillId="0" borderId="0" xfId="0" applyNumberFormat="1" applyFont="1" applyAlignment="1">
      <alignment horizontal="right" vertical="top" wrapText="1"/>
      <protection locked="0"/>
    </xf>
    <xf numFmtId="164" fontId="0" fillId="0" borderId="3" xfId="0" applyNumberFormat="1" applyFont="1" applyBorder="1" applyAlignment="1">
      <alignment horizontal="right" vertical="top" wrapText="1"/>
      <protection locked="0"/>
    </xf>
    <xf numFmtId="0" fontId="2" fillId="0" borderId="0" xfId="0" applyNumberFormat="1" applyFont="1" applyAlignment="1">
      <alignment horizontal="left" vertical="top" wrapText="1"/>
      <protection locked="0"/>
    </xf>
    <xf numFmtId="164" fontId="2" fillId="0" borderId="0" xfId="0" applyNumberFormat="1" applyFont="1" applyAlignment="1">
      <alignment horizontal="right" vertical="top" wrapText="1"/>
      <protection locked="0"/>
    </xf>
    <xf numFmtId="166" fontId="2" fillId="0" borderId="0" xfId="0" applyNumberFormat="1" applyFont="1" applyAlignment="1">
      <alignment horizontal="right" vertical="top"/>
      <protection locked="0"/>
    </xf>
    <xf numFmtId="166" fontId="6" fillId="0" borderId="0" xfId="0" applyNumberFormat="1" applyFont="1" applyAlignment="1">
      <alignment horizontal="right" vertical="top"/>
      <protection locked="0"/>
    </xf>
    <xf numFmtId="164" fontId="6" fillId="0" borderId="0" xfId="0" applyNumberFormat="1" applyFont="1" applyAlignment="1">
      <alignment horizontal="right" vertical="top"/>
      <protection locked="0"/>
    </xf>
    <xf numFmtId="167" fontId="2" fillId="0" borderId="0" xfId="0" applyNumberFormat="1" applyFont="1" applyAlignment="1">
      <alignment horizontal="right" vertical="top"/>
      <protection locked="0"/>
    </xf>
    <xf numFmtId="164" fontId="7" fillId="0" borderId="0" xfId="0" applyNumberFormat="1" applyFont="1" applyAlignment="1">
      <alignment horizontal="right" vertical="top" wrapText="1"/>
      <protection locked="0"/>
    </xf>
    <xf numFmtId="166" fontId="0" fillId="0" borderId="0" xfId="0" applyNumberFormat="1" applyFont="1" applyAlignment="1">
      <alignment horizontal="right" vertical="top"/>
      <protection locked="0"/>
    </xf>
    <xf numFmtId="164" fontId="0" fillId="0" borderId="0" xfId="0" applyNumberFormat="1" applyFont="1" applyAlignment="1">
      <alignment horizontal="right" vertical="top"/>
      <protection locked="0"/>
    </xf>
    <xf numFmtId="164" fontId="2" fillId="0" borderId="0" xfId="0" applyNumberFormat="1" applyFont="1" applyAlignment="1">
      <alignment horizontal="center" vertical="center"/>
      <protection locked="0"/>
    </xf>
    <xf numFmtId="164" fontId="0" fillId="2" borderId="0" xfId="0" applyNumberFormat="1" applyFont="1" applyFill="1" applyBorder="1" applyAlignment="1">
      <alignment horizontal="right" vertical="top"/>
      <protection locked="0"/>
    </xf>
    <xf numFmtId="168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164" fontId="0" fillId="2" borderId="0" xfId="0" applyNumberFormat="1" applyFont="1" applyFill="1" applyBorder="1" applyAlignment="1">
      <alignment horizontal="right" vertical="center"/>
      <protection locked="0"/>
    </xf>
    <xf numFmtId="169" fontId="0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center" vertical="center"/>
      <protection locked="0"/>
    </xf>
    <xf numFmtId="164" fontId="2" fillId="0" borderId="0" xfId="0" applyNumberFormat="1" applyFont="1" applyAlignment="1">
      <alignment horizontal="right" vertical="top"/>
      <protection locked="0"/>
    </xf>
    <xf numFmtId="49" fontId="0" fillId="0" borderId="7" xfId="0" applyNumberFormat="1" applyFont="1" applyBorder="1" applyAlignment="1">
      <alignment horizontal="center" vertical="center" wrapText="1"/>
      <protection locked="0"/>
    </xf>
    <xf numFmtId="49" fontId="0" fillId="0" borderId="9" xfId="0" applyNumberFormat="1" applyFont="1" applyBorder="1" applyAlignment="1">
      <alignment horizontal="center" vertical="center" wrapText="1"/>
      <protection locked="0"/>
    </xf>
    <xf numFmtId="49" fontId="0" fillId="0" borderId="5" xfId="0" applyNumberFormat="1" applyFont="1" applyBorder="1" applyAlignment="1">
      <alignment horizontal="center" vertical="center" wrapText="1"/>
      <protection locked="0"/>
    </xf>
    <xf numFmtId="49" fontId="0" fillId="0" borderId="10" xfId="0" applyNumberFormat="1" applyFont="1" applyBorder="1" applyAlignment="1">
      <alignment horizontal="center" vertical="center" wrapText="1"/>
      <protection locked="0"/>
    </xf>
    <xf numFmtId="49" fontId="0" fillId="0" borderId="6" xfId="0" applyNumberFormat="1" applyFont="1" applyBorder="1" applyAlignment="1">
      <alignment horizontal="center" vertical="center" wrapText="1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49" fontId="2" fillId="0" borderId="0" xfId="0" applyNumberFormat="1" applyFont="1" applyAlignment="1">
      <alignment horizontal="center" vertical="top" wrapText="1"/>
      <protection locked="0"/>
    </xf>
    <xf numFmtId="49" fontId="0" fillId="0" borderId="0" xfId="0" applyNumberFormat="1" applyFont="1" applyAlignment="1">
      <alignment horizontal="center" vertical="top" wrapText="1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0" xfId="0" applyNumberFormat="1" applyFont="1" applyAlignment="1">
      <alignment horizontal="right" vertical="top" wrapText="1"/>
      <protection locked="0"/>
    </xf>
    <xf numFmtId="164" fontId="0" fillId="0" borderId="0" xfId="0" applyNumberFormat="1" applyFont="1" applyAlignment="1">
      <alignment horizontal="right" vertical="top" wrapText="1"/>
      <protection locked="0"/>
    </xf>
    <xf numFmtId="166" fontId="0" fillId="0" borderId="0" xfId="0" applyNumberFormat="1" applyFont="1" applyAlignment="1">
      <alignment horizontal="right" vertical="top" wrapText="1"/>
      <protection locked="0"/>
    </xf>
    <xf numFmtId="49" fontId="0" fillId="0" borderId="8" xfId="0" applyNumberFormat="1" applyFont="1" applyBorder="1" applyAlignment="1">
      <alignment horizontal="center" vertical="center" wrapText="1"/>
      <protection locked="0"/>
    </xf>
    <xf numFmtId="164" fontId="2" fillId="0" borderId="0" xfId="0" applyNumberFormat="1" applyFont="1" applyAlignment="1">
      <alignment horizontal="right" vertical="top" wrapText="1"/>
      <protection locked="0"/>
    </xf>
    <xf numFmtId="166" fontId="2" fillId="0" borderId="0" xfId="0" applyNumberFormat="1" applyFont="1" applyAlignment="1">
      <alignment horizontal="right" vertical="top"/>
      <protection locked="0"/>
    </xf>
    <xf numFmtId="167" fontId="2" fillId="0" borderId="0" xfId="0" applyNumberFormat="1" applyFont="1" applyAlignment="1">
      <alignment horizontal="right" vertical="top"/>
      <protection locked="0"/>
    </xf>
    <xf numFmtId="49" fontId="6" fillId="0" borderId="0" xfId="0" applyNumberFormat="1" applyFont="1" applyAlignment="1">
      <alignment horizontal="left" vertical="top"/>
      <protection locked="0"/>
    </xf>
    <xf numFmtId="49" fontId="0" fillId="0" borderId="4" xfId="0" applyNumberFormat="1" applyFont="1" applyBorder="1" applyAlignment="1">
      <alignment horizontal="left" vertical="top"/>
      <protection locked="0"/>
    </xf>
    <xf numFmtId="49" fontId="4" fillId="0" borderId="0" xfId="0" applyNumberFormat="1" applyFont="1" applyAlignment="1">
      <alignment horizontal="center" vertical="top"/>
      <protection locked="0"/>
    </xf>
    <xf numFmtId="164" fontId="0" fillId="0" borderId="0" xfId="0" applyNumberFormat="1" applyFont="1" applyAlignment="1">
      <alignment horizontal="right" vertical="top"/>
      <protection locked="0"/>
    </xf>
    <xf numFmtId="166" fontId="0" fillId="0" borderId="0" xfId="0" applyNumberFormat="1" applyFont="1" applyAlignment="1">
      <alignment horizontal="right" vertical="top"/>
      <protection locked="0"/>
    </xf>
    <xf numFmtId="49" fontId="2" fillId="2" borderId="0" xfId="0" applyNumberFormat="1" applyFont="1" applyFill="1" applyBorder="1" applyAlignment="1">
      <alignment horizontal="left" vertical="top"/>
      <protection locked="0"/>
    </xf>
    <xf numFmtId="49" fontId="6" fillId="0" borderId="0" xfId="0" applyNumberFormat="1" applyFont="1" applyAlignment="1">
      <alignment horizontal="left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49" fontId="2" fillId="2" borderId="0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Alignment="1">
      <alignment horizontal="right" vertical="top"/>
      <protection locked="0"/>
    </xf>
    <xf numFmtId="169" fontId="0" fillId="0" borderId="0" xfId="0" applyNumberFormat="1" applyFont="1" applyAlignment="1">
      <alignment horizontal="right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C0C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Y707"/>
  <sheetViews>
    <sheetView tabSelected="1" workbookViewId="0">
      <selection sqref="A1:IV65536"/>
    </sheetView>
  </sheetViews>
  <sheetFormatPr defaultRowHeight="10.5" x14ac:dyDescent="0.15"/>
  <cols>
    <col min="1" max="1" width="4.140625" style="1" customWidth="1"/>
    <col min="2" max="2" width="47.85546875" style="1" customWidth="1"/>
    <col min="3" max="3" width="9.42578125" style="1" customWidth="1"/>
    <col min="4" max="5" width="12" style="1" customWidth="1"/>
    <col min="6" max="6" width="17.7109375" style="1" customWidth="1"/>
    <col min="7" max="8" width="12" style="1" customWidth="1"/>
    <col min="9" max="9" width="9" style="1" customWidth="1"/>
    <col min="10" max="10" width="12" style="1" customWidth="1"/>
    <col min="11" max="12" width="9.140625" style="1" hidden="1" customWidth="1"/>
    <col min="13" max="13" width="9.140625" style="1"/>
    <col min="14" max="14" width="9.140625" style="1" hidden="1" customWidth="1"/>
    <col min="15" max="17" width="9.140625" style="1"/>
    <col min="18" max="18" width="9.140625" style="1" hidden="1" customWidth="1"/>
    <col min="19" max="22" width="9.140625" style="1"/>
    <col min="23" max="24" width="90.7109375" style="1" hidden="1" customWidth="1"/>
    <col min="25" max="25" width="100.7109375" style="1" hidden="1" customWidth="1"/>
    <col min="26" max="16384" width="9.140625" style="1"/>
  </cols>
  <sheetData>
    <row r="1" spans="1:25" x14ac:dyDescent="0.15">
      <c r="A1" s="2" t="s">
        <v>0</v>
      </c>
      <c r="D1" s="2" t="s">
        <v>1</v>
      </c>
      <c r="J1" s="3" t="s">
        <v>2</v>
      </c>
    </row>
    <row r="3" spans="1:25" x14ac:dyDescent="0.15">
      <c r="B3" s="4" t="s">
        <v>3</v>
      </c>
      <c r="C3" s="41" t="s">
        <v>4</v>
      </c>
      <c r="D3" s="41"/>
      <c r="E3" s="41"/>
      <c r="F3" s="41"/>
      <c r="G3" s="41"/>
      <c r="H3" s="41"/>
      <c r="I3" s="41"/>
      <c r="J3" s="41"/>
      <c r="W3" s="6" t="s">
        <v>4</v>
      </c>
    </row>
    <row r="4" spans="1:25" x14ac:dyDescent="0.15">
      <c r="B4" s="4" t="s">
        <v>5</v>
      </c>
      <c r="C4" s="41" t="s">
        <v>6</v>
      </c>
      <c r="D4" s="41"/>
      <c r="E4" s="41"/>
      <c r="F4" s="41"/>
      <c r="G4" s="41"/>
      <c r="H4" s="41"/>
      <c r="I4" s="41"/>
      <c r="J4" s="41"/>
      <c r="X4" s="6" t="s">
        <v>6</v>
      </c>
    </row>
    <row r="5" spans="1:25" x14ac:dyDescent="0.15">
      <c r="A5" s="42" t="s">
        <v>7</v>
      </c>
      <c r="B5" s="42"/>
      <c r="C5" s="42"/>
      <c r="D5" s="42"/>
      <c r="E5" s="42"/>
      <c r="F5" s="42"/>
      <c r="G5" s="42"/>
      <c r="H5" s="42"/>
      <c r="I5" s="42"/>
      <c r="J5" s="42"/>
      <c r="Y5" s="6" t="s">
        <v>7</v>
      </c>
    </row>
    <row r="6" spans="1:25" x14ac:dyDescent="0.15">
      <c r="A6" s="43" t="s">
        <v>8</v>
      </c>
      <c r="B6" s="43"/>
      <c r="C6" s="43"/>
      <c r="D6" s="43"/>
      <c r="E6" s="43"/>
      <c r="F6" s="43"/>
      <c r="G6" s="43"/>
      <c r="H6" s="43"/>
      <c r="I6" s="43"/>
      <c r="J6" s="43"/>
      <c r="Y6" s="6" t="s">
        <v>8</v>
      </c>
    </row>
    <row r="7" spans="1:25" x14ac:dyDescent="0.15">
      <c r="A7" s="43" t="s">
        <v>9</v>
      </c>
      <c r="B7" s="43"/>
      <c r="C7" s="43"/>
      <c r="D7" s="43"/>
      <c r="E7" s="43"/>
      <c r="F7" s="43"/>
      <c r="G7" s="43"/>
      <c r="H7" s="43"/>
      <c r="I7" s="43"/>
      <c r="J7" s="43"/>
      <c r="Y7" s="6" t="s">
        <v>9</v>
      </c>
    </row>
    <row r="8" spans="1:25" x14ac:dyDescent="0.15">
      <c r="G8" s="4" t="s">
        <v>10</v>
      </c>
      <c r="H8" s="35" t="s">
        <v>366</v>
      </c>
      <c r="I8" s="35"/>
      <c r="J8" s="8" t="s">
        <v>11</v>
      </c>
    </row>
    <row r="9" spans="1:25" x14ac:dyDescent="0.15">
      <c r="G9" s="4" t="s">
        <v>12</v>
      </c>
      <c r="H9" s="35" t="s">
        <v>367</v>
      </c>
      <c r="I9" s="35"/>
      <c r="J9" s="8" t="s">
        <v>11</v>
      </c>
    </row>
    <row r="10" spans="1:25" x14ac:dyDescent="0.15">
      <c r="G10" s="4" t="s">
        <v>13</v>
      </c>
      <c r="H10" s="35" t="s">
        <v>368</v>
      </c>
      <c r="I10" s="35"/>
      <c r="J10" s="8" t="s">
        <v>14</v>
      </c>
    </row>
    <row r="11" spans="1:25" x14ac:dyDescent="0.15">
      <c r="G11" s="4" t="s">
        <v>15</v>
      </c>
      <c r="H11" s="35" t="s">
        <v>369</v>
      </c>
      <c r="I11" s="35"/>
      <c r="J11" s="8" t="s">
        <v>11</v>
      </c>
    </row>
    <row r="12" spans="1:25" x14ac:dyDescent="0.15">
      <c r="A12" s="44" t="s">
        <v>16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25" ht="4.9000000000000004" customHeight="1" x14ac:dyDescent="0.15"/>
    <row r="14" spans="1:25" ht="21.95" customHeight="1" x14ac:dyDescent="0.15">
      <c r="A14" s="36" t="s">
        <v>17</v>
      </c>
      <c r="B14" s="36" t="s">
        <v>18</v>
      </c>
      <c r="C14" s="36" t="s">
        <v>19</v>
      </c>
      <c r="D14" s="38" t="s">
        <v>20</v>
      </c>
      <c r="E14" s="40"/>
      <c r="F14" s="38" t="s">
        <v>21</v>
      </c>
      <c r="G14" s="39"/>
      <c r="H14" s="40"/>
      <c r="I14" s="38" t="s">
        <v>22</v>
      </c>
      <c r="J14" s="40"/>
    </row>
    <row r="15" spans="1:25" ht="11.1" customHeight="1" x14ac:dyDescent="0.15">
      <c r="A15" s="48"/>
      <c r="B15" s="48"/>
      <c r="C15" s="48"/>
      <c r="D15" s="10" t="s">
        <v>23</v>
      </c>
      <c r="E15" s="10" t="s">
        <v>24</v>
      </c>
      <c r="F15" s="36" t="s">
        <v>23</v>
      </c>
      <c r="G15" s="36" t="s">
        <v>25</v>
      </c>
      <c r="H15" s="10" t="s">
        <v>24</v>
      </c>
      <c r="I15" s="38" t="s">
        <v>26</v>
      </c>
      <c r="J15" s="40"/>
    </row>
    <row r="16" spans="1:25" ht="21.95" customHeight="1" x14ac:dyDescent="0.15">
      <c r="A16" s="37"/>
      <c r="B16" s="37"/>
      <c r="C16" s="37"/>
      <c r="D16" s="10" t="s">
        <v>25</v>
      </c>
      <c r="E16" s="10" t="s">
        <v>27</v>
      </c>
      <c r="F16" s="37"/>
      <c r="G16" s="37"/>
      <c r="H16" s="10" t="s">
        <v>27</v>
      </c>
      <c r="I16" s="10" t="s">
        <v>28</v>
      </c>
      <c r="J16" s="10" t="s">
        <v>23</v>
      </c>
    </row>
    <row r="17" spans="1:14" x14ac:dyDescent="0.15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</row>
    <row r="18" spans="1:14" x14ac:dyDescent="0.15">
      <c r="A18" s="45" t="s">
        <v>29</v>
      </c>
      <c r="B18" s="41" t="s">
        <v>30</v>
      </c>
      <c r="C18" s="46">
        <v>1</v>
      </c>
      <c r="D18" s="12">
        <v>10.56</v>
      </c>
      <c r="E18" s="12">
        <v>2.23</v>
      </c>
      <c r="F18" s="47">
        <v>10.56</v>
      </c>
      <c r="G18" s="47">
        <v>7.78</v>
      </c>
      <c r="H18" s="12">
        <v>2.23</v>
      </c>
      <c r="I18" s="14">
        <v>0.7</v>
      </c>
      <c r="J18" s="14">
        <v>0.7</v>
      </c>
      <c r="K18" s="1" t="s">
        <v>31</v>
      </c>
      <c r="L18" s="1" t="s">
        <v>32</v>
      </c>
      <c r="N18" s="47">
        <v>0.55000000000000004</v>
      </c>
    </row>
    <row r="19" spans="1:14" ht="44.1" customHeight="1" x14ac:dyDescent="0.15">
      <c r="A19" s="46"/>
      <c r="B19" s="46"/>
      <c r="C19" s="46"/>
      <c r="D19" s="13">
        <v>7.78</v>
      </c>
      <c r="E19" s="13">
        <v>0.14000000000000001</v>
      </c>
      <c r="F19" s="47"/>
      <c r="G19" s="47"/>
      <c r="H19" s="13">
        <v>0.14000000000000001</v>
      </c>
      <c r="I19" s="1">
        <v>0.01</v>
      </c>
      <c r="J19" s="1">
        <v>0.01</v>
      </c>
      <c r="K19" s="1" t="s">
        <v>33</v>
      </c>
      <c r="L19" s="1" t="s">
        <v>34</v>
      </c>
      <c r="N19" s="47"/>
    </row>
    <row r="20" spans="1:14" hidden="1" x14ac:dyDescent="0.15">
      <c r="B20" s="15" t="s">
        <v>35</v>
      </c>
      <c r="F20" s="1">
        <v>7.78</v>
      </c>
    </row>
    <row r="21" spans="1:14" hidden="1" x14ac:dyDescent="0.15">
      <c r="B21" s="15" t="s">
        <v>36</v>
      </c>
      <c r="F21" s="1">
        <v>2.23</v>
      </c>
    </row>
    <row r="22" spans="1:14" hidden="1" x14ac:dyDescent="0.15">
      <c r="B22" s="15" t="s">
        <v>37</v>
      </c>
      <c r="F22" s="1">
        <v>0.14000000000000001</v>
      </c>
    </row>
    <row r="23" spans="1:14" hidden="1" x14ac:dyDescent="0.15">
      <c r="B23" s="15" t="s">
        <v>38</v>
      </c>
      <c r="F23" s="1">
        <v>0.55000000000000004</v>
      </c>
    </row>
    <row r="24" spans="1:14" ht="21" hidden="1" x14ac:dyDescent="0.15">
      <c r="B24" s="15" t="s">
        <v>39</v>
      </c>
    </row>
    <row r="25" spans="1:14" ht="21" hidden="1" x14ac:dyDescent="0.15">
      <c r="B25" s="15" t="s">
        <v>40</v>
      </c>
      <c r="C25" s="16">
        <v>0.16</v>
      </c>
      <c r="F25" s="1">
        <v>0.16</v>
      </c>
      <c r="K25" s="1" t="s">
        <v>41</v>
      </c>
      <c r="L25" s="1" t="s">
        <v>42</v>
      </c>
    </row>
    <row r="26" spans="1:14" hidden="1" x14ac:dyDescent="0.15">
      <c r="B26" s="15" t="s">
        <v>43</v>
      </c>
    </row>
    <row r="27" spans="1:14" ht="21" hidden="1" x14ac:dyDescent="0.15">
      <c r="B27" s="15" t="s">
        <v>44</v>
      </c>
    </row>
    <row r="28" spans="1:14" hidden="1" x14ac:dyDescent="0.15">
      <c r="B28" s="15" t="s">
        <v>45</v>
      </c>
    </row>
    <row r="29" spans="1:14" hidden="1" x14ac:dyDescent="0.15">
      <c r="B29" s="15" t="s">
        <v>46</v>
      </c>
      <c r="C29" s="1">
        <v>100</v>
      </c>
      <c r="F29" s="13">
        <v>7.92</v>
      </c>
      <c r="L29" s="5" t="s">
        <v>47</v>
      </c>
    </row>
    <row r="30" spans="1:14" hidden="1" x14ac:dyDescent="0.15">
      <c r="B30" s="15" t="s">
        <v>48</v>
      </c>
      <c r="C30" s="1">
        <v>100</v>
      </c>
      <c r="F30" s="13">
        <v>7.78</v>
      </c>
      <c r="L30" s="5" t="s">
        <v>49</v>
      </c>
    </row>
    <row r="31" spans="1:14" hidden="1" x14ac:dyDescent="0.15">
      <c r="B31" s="15" t="s">
        <v>50</v>
      </c>
      <c r="C31" s="1">
        <v>100</v>
      </c>
      <c r="F31" s="13">
        <v>0.14000000000000001</v>
      </c>
      <c r="L31" s="5" t="s">
        <v>51</v>
      </c>
    </row>
    <row r="32" spans="1:14" hidden="1" x14ac:dyDescent="0.15">
      <c r="B32" s="15" t="s">
        <v>52</v>
      </c>
      <c r="C32" s="1">
        <v>65</v>
      </c>
      <c r="F32" s="13">
        <v>5.15</v>
      </c>
      <c r="L32" s="5" t="s">
        <v>53</v>
      </c>
    </row>
    <row r="33" spans="1:14" hidden="1" x14ac:dyDescent="0.15">
      <c r="B33" s="15" t="s">
        <v>54</v>
      </c>
      <c r="C33" s="1">
        <v>65</v>
      </c>
      <c r="F33" s="13">
        <v>5.0599999999999996</v>
      </c>
      <c r="L33" s="5" t="s">
        <v>55</v>
      </c>
    </row>
    <row r="34" spans="1:14" hidden="1" x14ac:dyDescent="0.15">
      <c r="B34" s="15" t="s">
        <v>56</v>
      </c>
      <c r="C34" s="1">
        <v>65</v>
      </c>
      <c r="F34" s="13">
        <v>0.09</v>
      </c>
      <c r="L34" s="5" t="s">
        <v>57</v>
      </c>
    </row>
    <row r="35" spans="1:14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</row>
    <row r="36" spans="1:14" x14ac:dyDescent="0.15">
      <c r="A36" s="45" t="s">
        <v>58</v>
      </c>
      <c r="B36" s="41" t="s">
        <v>59</v>
      </c>
      <c r="C36" s="46">
        <v>0.14000000000000001</v>
      </c>
      <c r="D36" s="12">
        <v>652.71</v>
      </c>
      <c r="E36" s="12">
        <v>23.2</v>
      </c>
      <c r="F36" s="47">
        <v>91.38</v>
      </c>
      <c r="G36" s="47">
        <v>60.35</v>
      </c>
      <c r="H36" s="12">
        <v>3.25</v>
      </c>
      <c r="I36" s="14">
        <v>38.799999999999997</v>
      </c>
      <c r="J36" s="14">
        <v>5.4320000000000004</v>
      </c>
      <c r="K36" s="1" t="s">
        <v>31</v>
      </c>
      <c r="L36" s="1" t="s">
        <v>32</v>
      </c>
      <c r="N36" s="47">
        <v>27.78</v>
      </c>
    </row>
    <row r="37" spans="1:14" ht="44.1" customHeight="1" x14ac:dyDescent="0.15">
      <c r="A37" s="46"/>
      <c r="B37" s="46"/>
      <c r="C37" s="46"/>
      <c r="D37" s="13">
        <v>431.07</v>
      </c>
      <c r="E37" s="13">
        <v>0.28999999999999998</v>
      </c>
      <c r="F37" s="47"/>
      <c r="G37" s="47"/>
      <c r="H37" s="13">
        <v>0.04</v>
      </c>
      <c r="I37" s="1">
        <v>0.02</v>
      </c>
      <c r="J37" s="1">
        <v>2.8E-3</v>
      </c>
      <c r="K37" s="1" t="s">
        <v>33</v>
      </c>
      <c r="L37" s="1" t="s">
        <v>34</v>
      </c>
      <c r="N37" s="47"/>
    </row>
    <row r="38" spans="1:14" hidden="1" x14ac:dyDescent="0.15">
      <c r="B38" s="15" t="s">
        <v>35</v>
      </c>
      <c r="F38" s="1">
        <v>60.35</v>
      </c>
    </row>
    <row r="39" spans="1:14" hidden="1" x14ac:dyDescent="0.15">
      <c r="B39" s="15" t="s">
        <v>36</v>
      </c>
      <c r="F39" s="1">
        <v>3.25</v>
      </c>
    </row>
    <row r="40" spans="1:14" hidden="1" x14ac:dyDescent="0.15">
      <c r="B40" s="15" t="s">
        <v>37</v>
      </c>
      <c r="F40" s="1">
        <v>0.04</v>
      </c>
    </row>
    <row r="41" spans="1:14" hidden="1" x14ac:dyDescent="0.15">
      <c r="B41" s="15" t="s">
        <v>38</v>
      </c>
      <c r="F41" s="1">
        <v>27.78</v>
      </c>
    </row>
    <row r="42" spans="1:14" ht="21" hidden="1" x14ac:dyDescent="0.15">
      <c r="B42" s="15" t="s">
        <v>39</v>
      </c>
    </row>
    <row r="43" spans="1:14" ht="21" hidden="1" x14ac:dyDescent="0.15">
      <c r="B43" s="15" t="s">
        <v>40</v>
      </c>
      <c r="C43" s="16">
        <v>8.6199999999999992</v>
      </c>
      <c r="F43" s="1">
        <v>1.21</v>
      </c>
      <c r="K43" s="1" t="s">
        <v>41</v>
      </c>
      <c r="L43" s="1" t="s">
        <v>42</v>
      </c>
    </row>
    <row r="44" spans="1:14" hidden="1" x14ac:dyDescent="0.15">
      <c r="B44" s="15" t="s">
        <v>43</v>
      </c>
    </row>
    <row r="45" spans="1:14" ht="21" hidden="1" x14ac:dyDescent="0.15">
      <c r="B45" s="15" t="s">
        <v>44</v>
      </c>
    </row>
    <row r="46" spans="1:14" hidden="1" x14ac:dyDescent="0.15">
      <c r="B46" s="15" t="s">
        <v>45</v>
      </c>
    </row>
    <row r="47" spans="1:14" hidden="1" x14ac:dyDescent="0.15">
      <c r="B47" s="15" t="s">
        <v>46</v>
      </c>
      <c r="C47" s="1">
        <v>100</v>
      </c>
      <c r="F47" s="13">
        <v>60.39</v>
      </c>
      <c r="L47" s="5" t="s">
        <v>47</v>
      </c>
    </row>
    <row r="48" spans="1:14" hidden="1" x14ac:dyDescent="0.15">
      <c r="B48" s="15" t="s">
        <v>48</v>
      </c>
      <c r="C48" s="1">
        <v>100</v>
      </c>
      <c r="F48" s="13">
        <v>60.35</v>
      </c>
      <c r="L48" s="5" t="s">
        <v>49</v>
      </c>
    </row>
    <row r="49" spans="1:14" hidden="1" x14ac:dyDescent="0.15">
      <c r="B49" s="15" t="s">
        <v>50</v>
      </c>
      <c r="C49" s="1">
        <v>100</v>
      </c>
      <c r="F49" s="13">
        <v>0.04</v>
      </c>
      <c r="L49" s="5" t="s">
        <v>51</v>
      </c>
    </row>
    <row r="50" spans="1:14" hidden="1" x14ac:dyDescent="0.15">
      <c r="B50" s="15" t="s">
        <v>52</v>
      </c>
      <c r="C50" s="1">
        <v>65</v>
      </c>
      <c r="F50" s="13">
        <v>39.25</v>
      </c>
      <c r="L50" s="5" t="s">
        <v>53</v>
      </c>
    </row>
    <row r="51" spans="1:14" hidden="1" x14ac:dyDescent="0.15">
      <c r="B51" s="15" t="s">
        <v>54</v>
      </c>
      <c r="C51" s="1">
        <v>65</v>
      </c>
      <c r="F51" s="13">
        <v>39.229999999999997</v>
      </c>
      <c r="L51" s="5" t="s">
        <v>55</v>
      </c>
    </row>
    <row r="52" spans="1:14" hidden="1" x14ac:dyDescent="0.15">
      <c r="B52" s="15" t="s">
        <v>56</v>
      </c>
      <c r="C52" s="1">
        <v>65</v>
      </c>
      <c r="F52" s="13">
        <v>0.03</v>
      </c>
      <c r="L52" s="5" t="s">
        <v>57</v>
      </c>
    </row>
    <row r="53" spans="1:14" x14ac:dyDescent="0.15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4" x14ac:dyDescent="0.15">
      <c r="A54" s="45" t="s">
        <v>60</v>
      </c>
      <c r="B54" s="41" t="s">
        <v>61</v>
      </c>
      <c r="C54" s="46">
        <v>1</v>
      </c>
      <c r="D54" s="12">
        <v>20.04</v>
      </c>
      <c r="E54" s="12">
        <v>5.29</v>
      </c>
      <c r="F54" s="47">
        <v>20.04</v>
      </c>
      <c r="G54" s="47">
        <v>14.75</v>
      </c>
      <c r="H54" s="12">
        <v>5.29</v>
      </c>
      <c r="I54" s="14">
        <v>1.45</v>
      </c>
      <c r="J54" s="14">
        <v>1.45</v>
      </c>
      <c r="K54" s="1" t="s">
        <v>31</v>
      </c>
      <c r="L54" s="1" t="s">
        <v>32</v>
      </c>
      <c r="N54" s="47">
        <v>0</v>
      </c>
    </row>
    <row r="55" spans="1:14" ht="44.1" customHeight="1" x14ac:dyDescent="0.15">
      <c r="A55" s="46"/>
      <c r="B55" s="46"/>
      <c r="C55" s="46"/>
      <c r="D55" s="13">
        <v>14.75</v>
      </c>
      <c r="E55" s="13">
        <v>0</v>
      </c>
      <c r="F55" s="47"/>
      <c r="G55" s="47"/>
      <c r="H55" s="13">
        <v>0</v>
      </c>
      <c r="J55" s="1">
        <v>0</v>
      </c>
      <c r="K55" s="1" t="s">
        <v>33</v>
      </c>
      <c r="L55" s="1" t="s">
        <v>34</v>
      </c>
      <c r="N55" s="47"/>
    </row>
    <row r="56" spans="1:14" hidden="1" x14ac:dyDescent="0.15">
      <c r="B56" s="15" t="s">
        <v>35</v>
      </c>
      <c r="F56" s="1">
        <v>14.75</v>
      </c>
    </row>
    <row r="57" spans="1:14" hidden="1" x14ac:dyDescent="0.15">
      <c r="B57" s="15" t="s">
        <v>36</v>
      </c>
      <c r="F57" s="1">
        <v>5.29</v>
      </c>
    </row>
    <row r="58" spans="1:14" hidden="1" x14ac:dyDescent="0.15">
      <c r="B58" s="15" t="s">
        <v>37</v>
      </c>
    </row>
    <row r="59" spans="1:14" hidden="1" x14ac:dyDescent="0.15">
      <c r="B59" s="15" t="s">
        <v>38</v>
      </c>
    </row>
    <row r="60" spans="1:14" ht="21" hidden="1" x14ac:dyDescent="0.15">
      <c r="B60" s="15" t="s">
        <v>39</v>
      </c>
    </row>
    <row r="61" spans="1:14" ht="21" hidden="1" x14ac:dyDescent="0.15">
      <c r="B61" s="15" t="s">
        <v>40</v>
      </c>
      <c r="C61" s="16"/>
      <c r="K61" s="1" t="s">
        <v>41</v>
      </c>
      <c r="L61" s="1" t="s">
        <v>42</v>
      </c>
    </row>
    <row r="62" spans="1:14" hidden="1" x14ac:dyDescent="0.15">
      <c r="B62" s="15" t="s">
        <v>43</v>
      </c>
    </row>
    <row r="63" spans="1:14" ht="21" hidden="1" x14ac:dyDescent="0.15">
      <c r="B63" s="15" t="s">
        <v>44</v>
      </c>
    </row>
    <row r="64" spans="1:14" hidden="1" x14ac:dyDescent="0.15">
      <c r="B64" s="15" t="s">
        <v>45</v>
      </c>
    </row>
    <row r="65" spans="1:14" hidden="1" x14ac:dyDescent="0.15">
      <c r="B65" s="15" t="s">
        <v>46</v>
      </c>
      <c r="C65" s="1">
        <v>113</v>
      </c>
      <c r="F65" s="13">
        <v>16.670000000000002</v>
      </c>
      <c r="L65" s="5" t="s">
        <v>47</v>
      </c>
    </row>
    <row r="66" spans="1:14" hidden="1" x14ac:dyDescent="0.15">
      <c r="B66" s="15" t="s">
        <v>48</v>
      </c>
      <c r="C66" s="1">
        <v>113</v>
      </c>
      <c r="F66" s="13">
        <v>16.670000000000002</v>
      </c>
      <c r="L66" s="5" t="s">
        <v>49</v>
      </c>
    </row>
    <row r="67" spans="1:14" hidden="1" x14ac:dyDescent="0.15">
      <c r="B67" s="15" t="s">
        <v>50</v>
      </c>
      <c r="F67" s="13" t="s">
        <v>370</v>
      </c>
      <c r="L67" s="5" t="s">
        <v>51</v>
      </c>
    </row>
    <row r="68" spans="1:14" hidden="1" x14ac:dyDescent="0.15">
      <c r="B68" s="15" t="s">
        <v>52</v>
      </c>
      <c r="C68" s="1">
        <v>60</v>
      </c>
      <c r="F68" s="13">
        <v>8.85</v>
      </c>
      <c r="L68" s="5" t="s">
        <v>53</v>
      </c>
    </row>
    <row r="69" spans="1:14" hidden="1" x14ac:dyDescent="0.15">
      <c r="B69" s="15" t="s">
        <v>54</v>
      </c>
      <c r="C69" s="1">
        <v>60</v>
      </c>
      <c r="F69" s="13">
        <v>8.85</v>
      </c>
      <c r="L69" s="5" t="s">
        <v>55</v>
      </c>
    </row>
    <row r="70" spans="1:14" hidden="1" x14ac:dyDescent="0.15">
      <c r="B70" s="15" t="s">
        <v>56</v>
      </c>
      <c r="F70" s="13" t="s">
        <v>370</v>
      </c>
      <c r="L70" s="5" t="s">
        <v>57</v>
      </c>
    </row>
    <row r="71" spans="1:14" x14ac:dyDescent="0.15">
      <c r="A71" s="17"/>
      <c r="B71" s="17"/>
      <c r="C71" s="17"/>
      <c r="D71" s="17"/>
      <c r="E71" s="17"/>
      <c r="F71" s="17"/>
      <c r="G71" s="17"/>
      <c r="H71" s="17"/>
      <c r="I71" s="17"/>
      <c r="J71" s="17"/>
    </row>
    <row r="72" spans="1:14" x14ac:dyDescent="0.15">
      <c r="A72" s="45" t="s">
        <v>62</v>
      </c>
      <c r="B72" s="41" t="s">
        <v>63</v>
      </c>
      <c r="C72" s="46">
        <v>0.02</v>
      </c>
      <c r="D72" s="12">
        <v>244.7</v>
      </c>
      <c r="E72" s="12">
        <v>71.16</v>
      </c>
      <c r="F72" s="47">
        <v>4.8899999999999997</v>
      </c>
      <c r="G72" s="47">
        <v>3.13</v>
      </c>
      <c r="H72" s="12">
        <v>1.42</v>
      </c>
      <c r="I72" s="14">
        <v>15.2</v>
      </c>
      <c r="J72" s="14">
        <v>0.30399999999999999</v>
      </c>
      <c r="K72" s="1" t="s">
        <v>31</v>
      </c>
      <c r="L72" s="1" t="s">
        <v>32</v>
      </c>
      <c r="N72" s="47">
        <v>0.34</v>
      </c>
    </row>
    <row r="73" spans="1:14" ht="44.1" customHeight="1" x14ac:dyDescent="0.15">
      <c r="A73" s="46"/>
      <c r="B73" s="46"/>
      <c r="C73" s="46"/>
      <c r="D73" s="13">
        <v>156.41</v>
      </c>
      <c r="E73" s="13">
        <v>0</v>
      </c>
      <c r="F73" s="47"/>
      <c r="G73" s="47"/>
      <c r="H73" s="13">
        <v>0</v>
      </c>
      <c r="J73" s="1">
        <v>0</v>
      </c>
      <c r="K73" s="1" t="s">
        <v>33</v>
      </c>
      <c r="L73" s="1" t="s">
        <v>34</v>
      </c>
      <c r="N73" s="47"/>
    </row>
    <row r="74" spans="1:14" hidden="1" x14ac:dyDescent="0.15">
      <c r="B74" s="15" t="s">
        <v>35</v>
      </c>
      <c r="F74" s="1">
        <v>3.13</v>
      </c>
    </row>
    <row r="75" spans="1:14" hidden="1" x14ac:dyDescent="0.15">
      <c r="B75" s="15" t="s">
        <v>36</v>
      </c>
      <c r="F75" s="1">
        <v>1.42</v>
      </c>
    </row>
    <row r="76" spans="1:14" hidden="1" x14ac:dyDescent="0.15">
      <c r="B76" s="15" t="s">
        <v>37</v>
      </c>
    </row>
    <row r="77" spans="1:14" hidden="1" x14ac:dyDescent="0.15">
      <c r="B77" s="15" t="s">
        <v>38</v>
      </c>
      <c r="F77" s="1">
        <v>0.34</v>
      </c>
    </row>
    <row r="78" spans="1:14" ht="21" hidden="1" x14ac:dyDescent="0.15">
      <c r="B78" s="15" t="s">
        <v>39</v>
      </c>
    </row>
    <row r="79" spans="1:14" ht="21" hidden="1" x14ac:dyDescent="0.15">
      <c r="B79" s="15" t="s">
        <v>40</v>
      </c>
      <c r="C79" s="16">
        <v>3.13</v>
      </c>
      <c r="F79" s="1">
        <v>0.06</v>
      </c>
      <c r="K79" s="1" t="s">
        <v>41</v>
      </c>
      <c r="L79" s="1" t="s">
        <v>42</v>
      </c>
    </row>
    <row r="80" spans="1:14" hidden="1" x14ac:dyDescent="0.15">
      <c r="B80" s="15" t="s">
        <v>43</v>
      </c>
    </row>
    <row r="81" spans="1:14" ht="21" hidden="1" x14ac:dyDescent="0.15">
      <c r="B81" s="15" t="s">
        <v>44</v>
      </c>
    </row>
    <row r="82" spans="1:14" hidden="1" x14ac:dyDescent="0.15">
      <c r="B82" s="15" t="s">
        <v>45</v>
      </c>
    </row>
    <row r="83" spans="1:14" hidden="1" x14ac:dyDescent="0.15">
      <c r="B83" s="15" t="s">
        <v>46</v>
      </c>
      <c r="C83" s="1">
        <v>100</v>
      </c>
      <c r="F83" s="13">
        <v>3.13</v>
      </c>
      <c r="L83" s="5" t="s">
        <v>47</v>
      </c>
    </row>
    <row r="84" spans="1:14" hidden="1" x14ac:dyDescent="0.15">
      <c r="B84" s="15" t="s">
        <v>48</v>
      </c>
      <c r="C84" s="1">
        <v>100</v>
      </c>
      <c r="F84" s="13">
        <v>3.13</v>
      </c>
      <c r="L84" s="5" t="s">
        <v>49</v>
      </c>
    </row>
    <row r="85" spans="1:14" hidden="1" x14ac:dyDescent="0.15">
      <c r="B85" s="15" t="s">
        <v>50</v>
      </c>
      <c r="F85" s="13" t="s">
        <v>370</v>
      </c>
      <c r="L85" s="5" t="s">
        <v>51</v>
      </c>
    </row>
    <row r="86" spans="1:14" hidden="1" x14ac:dyDescent="0.15">
      <c r="B86" s="15" t="s">
        <v>52</v>
      </c>
      <c r="C86" s="1">
        <v>65</v>
      </c>
      <c r="F86" s="13">
        <v>2.0299999999999998</v>
      </c>
      <c r="L86" s="5" t="s">
        <v>53</v>
      </c>
    </row>
    <row r="87" spans="1:14" hidden="1" x14ac:dyDescent="0.15">
      <c r="B87" s="15" t="s">
        <v>54</v>
      </c>
      <c r="C87" s="1">
        <v>65</v>
      </c>
      <c r="F87" s="13">
        <v>2.0299999999999998</v>
      </c>
      <c r="L87" s="5" t="s">
        <v>55</v>
      </c>
    </row>
    <row r="88" spans="1:14" hidden="1" x14ac:dyDescent="0.15">
      <c r="B88" s="15" t="s">
        <v>56</v>
      </c>
      <c r="F88" s="13" t="s">
        <v>370</v>
      </c>
      <c r="L88" s="5" t="s">
        <v>57</v>
      </c>
    </row>
    <row r="89" spans="1:14" x14ac:dyDescent="0.15">
      <c r="A89" s="17"/>
      <c r="B89" s="17"/>
      <c r="C89" s="17"/>
      <c r="D89" s="17"/>
      <c r="E89" s="17"/>
      <c r="F89" s="17"/>
      <c r="G89" s="17"/>
      <c r="H89" s="17"/>
      <c r="I89" s="17"/>
      <c r="J89" s="17"/>
    </row>
    <row r="90" spans="1:14" x14ac:dyDescent="0.15">
      <c r="A90" s="45" t="s">
        <v>64</v>
      </c>
      <c r="B90" s="41" t="s">
        <v>65</v>
      </c>
      <c r="C90" s="46">
        <v>0.02</v>
      </c>
      <c r="D90" s="12">
        <v>145.71</v>
      </c>
      <c r="E90" s="12">
        <v>13.39</v>
      </c>
      <c r="F90" s="47">
        <v>2.92</v>
      </c>
      <c r="G90" s="47">
        <v>1.89</v>
      </c>
      <c r="H90" s="12">
        <v>0.27</v>
      </c>
      <c r="I90" s="14">
        <v>8.9600000000000009</v>
      </c>
      <c r="J90" s="14">
        <v>0.1792</v>
      </c>
      <c r="K90" s="1" t="s">
        <v>31</v>
      </c>
      <c r="L90" s="1" t="s">
        <v>32</v>
      </c>
      <c r="N90" s="47">
        <v>0.76</v>
      </c>
    </row>
    <row r="91" spans="1:14" ht="54.95" customHeight="1" x14ac:dyDescent="0.15">
      <c r="A91" s="46"/>
      <c r="B91" s="46"/>
      <c r="C91" s="46"/>
      <c r="D91" s="13">
        <v>94.44</v>
      </c>
      <c r="E91" s="13">
        <v>0.87</v>
      </c>
      <c r="F91" s="47"/>
      <c r="G91" s="47"/>
      <c r="H91" s="13">
        <v>0.02</v>
      </c>
      <c r="I91" s="1">
        <v>0.06</v>
      </c>
      <c r="J91" s="1">
        <v>1.1999999999999999E-3</v>
      </c>
      <c r="K91" s="1" t="s">
        <v>33</v>
      </c>
      <c r="L91" s="1" t="s">
        <v>34</v>
      </c>
      <c r="N91" s="47"/>
    </row>
    <row r="92" spans="1:14" hidden="1" x14ac:dyDescent="0.15">
      <c r="B92" s="15" t="s">
        <v>35</v>
      </c>
      <c r="F92" s="1">
        <v>1.89</v>
      </c>
    </row>
    <row r="93" spans="1:14" hidden="1" x14ac:dyDescent="0.15">
      <c r="B93" s="15" t="s">
        <v>36</v>
      </c>
      <c r="F93" s="1">
        <v>0.27</v>
      </c>
    </row>
    <row r="94" spans="1:14" hidden="1" x14ac:dyDescent="0.15">
      <c r="B94" s="15" t="s">
        <v>37</v>
      </c>
      <c r="F94" s="1">
        <v>0.02</v>
      </c>
    </row>
    <row r="95" spans="1:14" hidden="1" x14ac:dyDescent="0.15">
      <c r="B95" s="15" t="s">
        <v>38</v>
      </c>
      <c r="F95" s="1">
        <v>0.76</v>
      </c>
    </row>
    <row r="96" spans="1:14" ht="21" hidden="1" x14ac:dyDescent="0.15">
      <c r="B96" s="15" t="s">
        <v>39</v>
      </c>
    </row>
    <row r="97" spans="1:18" ht="21" hidden="1" x14ac:dyDescent="0.15">
      <c r="B97" s="15" t="s">
        <v>40</v>
      </c>
      <c r="C97" s="16">
        <v>1.89</v>
      </c>
      <c r="F97" s="1">
        <v>0.04</v>
      </c>
      <c r="K97" s="1" t="s">
        <v>41</v>
      </c>
      <c r="L97" s="1" t="s">
        <v>42</v>
      </c>
    </row>
    <row r="98" spans="1:18" hidden="1" x14ac:dyDescent="0.15">
      <c r="B98" s="15" t="s">
        <v>43</v>
      </c>
    </row>
    <row r="99" spans="1:18" ht="21" hidden="1" x14ac:dyDescent="0.15">
      <c r="B99" s="15" t="s">
        <v>44</v>
      </c>
    </row>
    <row r="100" spans="1:18" hidden="1" x14ac:dyDescent="0.15">
      <c r="B100" s="15" t="s">
        <v>45</v>
      </c>
    </row>
    <row r="101" spans="1:18" hidden="1" x14ac:dyDescent="0.15">
      <c r="B101" s="15" t="s">
        <v>46</v>
      </c>
      <c r="C101" s="1">
        <v>100</v>
      </c>
      <c r="F101" s="13">
        <v>1.91</v>
      </c>
      <c r="L101" s="5" t="s">
        <v>47</v>
      </c>
    </row>
    <row r="102" spans="1:18" hidden="1" x14ac:dyDescent="0.15">
      <c r="B102" s="15" t="s">
        <v>48</v>
      </c>
      <c r="C102" s="1">
        <v>100</v>
      </c>
      <c r="F102" s="13">
        <v>1.89</v>
      </c>
      <c r="L102" s="5" t="s">
        <v>49</v>
      </c>
    </row>
    <row r="103" spans="1:18" hidden="1" x14ac:dyDescent="0.15">
      <c r="B103" s="15" t="s">
        <v>50</v>
      </c>
      <c r="C103" s="1">
        <v>100</v>
      </c>
      <c r="F103" s="13">
        <v>0.02</v>
      </c>
      <c r="L103" s="5" t="s">
        <v>51</v>
      </c>
    </row>
    <row r="104" spans="1:18" hidden="1" x14ac:dyDescent="0.15">
      <c r="B104" s="15" t="s">
        <v>52</v>
      </c>
      <c r="C104" s="1">
        <v>65</v>
      </c>
      <c r="F104" s="13">
        <v>1.24</v>
      </c>
      <c r="L104" s="5" t="s">
        <v>53</v>
      </c>
    </row>
    <row r="105" spans="1:18" hidden="1" x14ac:dyDescent="0.15">
      <c r="B105" s="15" t="s">
        <v>54</v>
      </c>
      <c r="C105" s="1">
        <v>65</v>
      </c>
      <c r="F105" s="13">
        <v>1.23</v>
      </c>
      <c r="L105" s="5" t="s">
        <v>55</v>
      </c>
    </row>
    <row r="106" spans="1:18" hidden="1" x14ac:dyDescent="0.15">
      <c r="B106" s="15" t="s">
        <v>56</v>
      </c>
      <c r="C106" s="1">
        <v>65</v>
      </c>
      <c r="F106" s="13">
        <v>0.01</v>
      </c>
      <c r="L106" s="5" t="s">
        <v>57</v>
      </c>
    </row>
    <row r="107" spans="1:18" x14ac:dyDescent="0.1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8" x14ac:dyDescent="0.15">
      <c r="B108" s="18" t="s">
        <v>66</v>
      </c>
      <c r="C108" s="49"/>
      <c r="F108" s="50">
        <v>129.79</v>
      </c>
      <c r="G108" s="50">
        <v>87.9</v>
      </c>
      <c r="H108" s="21">
        <v>12.46</v>
      </c>
      <c r="I108" s="46"/>
      <c r="J108" s="22">
        <v>8.0652000000000008</v>
      </c>
      <c r="N108" s="50">
        <v>29.43</v>
      </c>
      <c r="R108" s="51">
        <v>0</v>
      </c>
    </row>
    <row r="109" spans="1:18" x14ac:dyDescent="0.15">
      <c r="C109" s="49"/>
      <c r="F109" s="50"/>
      <c r="G109" s="50"/>
      <c r="H109" s="20">
        <v>0.2</v>
      </c>
      <c r="I109" s="46"/>
      <c r="J109" s="7">
        <v>1.4E-2</v>
      </c>
      <c r="N109" s="50"/>
      <c r="R109" s="51"/>
    </row>
    <row r="110" spans="1:18" hidden="1" x14ac:dyDescent="0.15">
      <c r="B110" s="18" t="s">
        <v>67</v>
      </c>
      <c r="F110" s="20">
        <v>0</v>
      </c>
      <c r="G110" s="20">
        <v>0</v>
      </c>
      <c r="H110" s="20">
        <v>0</v>
      </c>
      <c r="J110" s="7">
        <v>0</v>
      </c>
      <c r="N110" s="20">
        <v>0</v>
      </c>
      <c r="R110" s="23">
        <v>0</v>
      </c>
    </row>
    <row r="111" spans="1:18" hidden="1" x14ac:dyDescent="0.15">
      <c r="B111" s="18" t="s">
        <v>68</v>
      </c>
      <c r="F111" s="20">
        <v>0</v>
      </c>
      <c r="G111" s="20"/>
      <c r="H111" s="20"/>
      <c r="J111" s="7"/>
      <c r="N111" s="20"/>
      <c r="R111" s="23"/>
    </row>
    <row r="112" spans="1:18" hidden="1" x14ac:dyDescent="0.15">
      <c r="B112" s="18" t="s">
        <v>69</v>
      </c>
      <c r="F112" s="20">
        <v>0</v>
      </c>
      <c r="G112" s="20"/>
      <c r="H112" s="20"/>
      <c r="J112" s="7"/>
      <c r="N112" s="20"/>
      <c r="R112" s="23"/>
    </row>
    <row r="113" spans="2:18" hidden="1" x14ac:dyDescent="0.15">
      <c r="B113" s="18" t="s">
        <v>70</v>
      </c>
      <c r="F113" s="20">
        <v>0</v>
      </c>
      <c r="G113" s="20"/>
      <c r="H113" s="20"/>
      <c r="J113" s="7"/>
      <c r="N113" s="20"/>
      <c r="R113" s="23"/>
    </row>
    <row r="114" spans="2:18" hidden="1" x14ac:dyDescent="0.15">
      <c r="B114" s="18" t="s">
        <v>71</v>
      </c>
      <c r="F114" s="20">
        <v>0</v>
      </c>
      <c r="G114" s="20"/>
      <c r="H114" s="20"/>
      <c r="J114" s="7"/>
      <c r="N114" s="20"/>
      <c r="R114" s="23"/>
    </row>
    <row r="115" spans="2:18" hidden="1" x14ac:dyDescent="0.15">
      <c r="B115" s="18" t="s">
        <v>72</v>
      </c>
      <c r="F115" s="20">
        <v>0</v>
      </c>
      <c r="G115" s="20"/>
      <c r="H115" s="20"/>
      <c r="J115" s="7"/>
      <c r="N115" s="20"/>
      <c r="R115" s="23"/>
    </row>
    <row r="116" spans="2:18" hidden="1" x14ac:dyDescent="0.15">
      <c r="B116" s="18" t="s">
        <v>73</v>
      </c>
      <c r="F116" s="20">
        <v>0</v>
      </c>
      <c r="G116" s="20"/>
      <c r="H116" s="20"/>
      <c r="J116" s="7"/>
      <c r="N116" s="20"/>
      <c r="R116" s="23"/>
    </row>
    <row r="117" spans="2:18" hidden="1" x14ac:dyDescent="0.15">
      <c r="B117" s="18" t="s">
        <v>74</v>
      </c>
      <c r="F117" s="20">
        <v>0</v>
      </c>
      <c r="G117" s="20"/>
      <c r="H117" s="20"/>
      <c r="J117" s="7"/>
      <c r="N117" s="20"/>
      <c r="R117" s="23"/>
    </row>
    <row r="118" spans="2:18" hidden="1" x14ac:dyDescent="0.15">
      <c r="B118" s="18" t="s">
        <v>75</v>
      </c>
      <c r="F118" s="20">
        <v>0</v>
      </c>
      <c r="G118" s="20"/>
      <c r="H118" s="20"/>
      <c r="J118" s="7"/>
      <c r="N118" s="20"/>
      <c r="R118" s="23"/>
    </row>
    <row r="119" spans="2:18" hidden="1" x14ac:dyDescent="0.15">
      <c r="B119" s="18" t="s">
        <v>76</v>
      </c>
      <c r="F119" s="20">
        <v>0</v>
      </c>
      <c r="G119" s="20"/>
      <c r="H119" s="20"/>
      <c r="J119" s="7"/>
      <c r="N119" s="20"/>
      <c r="R119" s="23"/>
    </row>
    <row r="120" spans="2:18" x14ac:dyDescent="0.15">
      <c r="B120" s="18" t="s">
        <v>77</v>
      </c>
      <c r="C120" s="49"/>
      <c r="F120" s="50">
        <v>109.75</v>
      </c>
      <c r="G120" s="50">
        <v>73.150000000000006</v>
      </c>
      <c r="H120" s="21">
        <v>7.17</v>
      </c>
      <c r="I120" s="46"/>
      <c r="J120" s="22">
        <v>6.6151999999999997</v>
      </c>
      <c r="N120" s="50">
        <v>29.43</v>
      </c>
      <c r="R120" s="51">
        <v>0</v>
      </c>
    </row>
    <row r="121" spans="2:18" x14ac:dyDescent="0.15">
      <c r="C121" s="49"/>
      <c r="F121" s="50"/>
      <c r="G121" s="50"/>
      <c r="H121" s="20">
        <v>0.2</v>
      </c>
      <c r="I121" s="46"/>
      <c r="J121" s="7">
        <v>1.4E-2</v>
      </c>
      <c r="N121" s="50"/>
      <c r="R121" s="51"/>
    </row>
    <row r="122" spans="2:18" hidden="1" x14ac:dyDescent="0.15">
      <c r="B122" s="18" t="s">
        <v>78</v>
      </c>
      <c r="F122" s="20"/>
      <c r="G122" s="20"/>
      <c r="H122" s="20"/>
      <c r="J122" s="7"/>
      <c r="N122" s="20"/>
      <c r="R122" s="23"/>
    </row>
    <row r="123" spans="2:18" hidden="1" x14ac:dyDescent="0.15">
      <c r="B123" s="18" t="s">
        <v>79</v>
      </c>
      <c r="F123" s="20"/>
      <c r="G123" s="20">
        <v>0</v>
      </c>
      <c r="H123" s="20"/>
      <c r="J123" s="7"/>
      <c r="N123" s="20"/>
      <c r="R123" s="23"/>
    </row>
    <row r="124" spans="2:18" hidden="1" x14ac:dyDescent="0.15">
      <c r="B124" s="18" t="s">
        <v>80</v>
      </c>
      <c r="F124" s="20">
        <v>0</v>
      </c>
      <c r="G124" s="20"/>
      <c r="H124" s="20"/>
      <c r="J124" s="7"/>
      <c r="N124" s="20"/>
      <c r="R124" s="23"/>
    </row>
    <row r="125" spans="2:18" ht="21" hidden="1" x14ac:dyDescent="0.15">
      <c r="B125" s="18" t="s">
        <v>81</v>
      </c>
      <c r="F125" s="20">
        <v>0</v>
      </c>
      <c r="G125" s="20"/>
      <c r="H125" s="20"/>
      <c r="J125" s="7"/>
      <c r="N125" s="20"/>
      <c r="R125" s="23"/>
    </row>
    <row r="126" spans="2:18" hidden="1" x14ac:dyDescent="0.15">
      <c r="B126" s="18" t="s">
        <v>82</v>
      </c>
      <c r="F126" s="20">
        <v>0</v>
      </c>
      <c r="G126" s="20"/>
      <c r="H126" s="20"/>
      <c r="J126" s="7"/>
      <c r="N126" s="20"/>
      <c r="R126" s="23"/>
    </row>
    <row r="127" spans="2:18" ht="21" x14ac:dyDescent="0.15">
      <c r="B127" s="18" t="s">
        <v>83</v>
      </c>
      <c r="C127" s="19"/>
      <c r="F127" s="20">
        <v>73.349999999999994</v>
      </c>
      <c r="G127" s="20"/>
      <c r="H127" s="20"/>
      <c r="J127" s="7"/>
      <c r="N127" s="20"/>
      <c r="R127" s="23"/>
    </row>
    <row r="128" spans="2:18" ht="21" x14ac:dyDescent="0.15">
      <c r="B128" s="18" t="s">
        <v>84</v>
      </c>
      <c r="C128" s="19"/>
      <c r="F128" s="20">
        <v>47.67</v>
      </c>
      <c r="G128" s="20"/>
      <c r="H128" s="20"/>
      <c r="J128" s="7"/>
      <c r="N128" s="20"/>
      <c r="R128" s="23"/>
    </row>
    <row r="129" spans="2:18" hidden="1" x14ac:dyDescent="0.15">
      <c r="B129" s="18" t="s">
        <v>75</v>
      </c>
      <c r="F129" s="20">
        <v>0</v>
      </c>
      <c r="G129" s="20"/>
      <c r="H129" s="20"/>
      <c r="J129" s="7"/>
      <c r="N129" s="20"/>
      <c r="R129" s="23"/>
    </row>
    <row r="130" spans="2:18" x14ac:dyDescent="0.15">
      <c r="B130" s="18" t="s">
        <v>85</v>
      </c>
      <c r="C130" s="19"/>
      <c r="F130" s="20">
        <v>230.77</v>
      </c>
      <c r="G130" s="20"/>
      <c r="H130" s="20"/>
      <c r="J130" s="7"/>
      <c r="N130" s="20"/>
      <c r="R130" s="23"/>
    </row>
    <row r="131" spans="2:18" x14ac:dyDescent="0.15">
      <c r="B131" s="18" t="s">
        <v>86</v>
      </c>
      <c r="C131" s="19"/>
      <c r="F131" s="20">
        <v>20.04</v>
      </c>
      <c r="G131" s="20">
        <v>14.75</v>
      </c>
      <c r="H131" s="20">
        <v>5.29</v>
      </c>
      <c r="J131" s="7">
        <v>1.45</v>
      </c>
      <c r="N131" s="20">
        <v>0</v>
      </c>
      <c r="R131" s="23">
        <v>0</v>
      </c>
    </row>
    <row r="132" spans="2:18" hidden="1" x14ac:dyDescent="0.15">
      <c r="B132" s="18" t="s">
        <v>78</v>
      </c>
      <c r="F132" s="20"/>
      <c r="G132" s="20"/>
      <c r="H132" s="20"/>
      <c r="J132" s="7"/>
      <c r="N132" s="20"/>
      <c r="R132" s="23"/>
    </row>
    <row r="133" spans="2:18" hidden="1" x14ac:dyDescent="0.15">
      <c r="B133" s="18" t="s">
        <v>87</v>
      </c>
      <c r="F133" s="20">
        <v>0</v>
      </c>
      <c r="G133" s="20"/>
      <c r="H133" s="20"/>
      <c r="J133" s="7"/>
      <c r="N133" s="20"/>
      <c r="R133" s="23"/>
    </row>
    <row r="134" spans="2:18" hidden="1" x14ac:dyDescent="0.15">
      <c r="B134" s="18" t="s">
        <v>82</v>
      </c>
      <c r="F134" s="20">
        <v>0</v>
      </c>
      <c r="G134" s="20"/>
      <c r="H134" s="20"/>
      <c r="J134" s="7"/>
      <c r="N134" s="20"/>
      <c r="R134" s="23"/>
    </row>
    <row r="135" spans="2:18" x14ac:dyDescent="0.15">
      <c r="B135" s="18" t="s">
        <v>88</v>
      </c>
      <c r="C135" s="19"/>
      <c r="F135" s="20">
        <v>16.670000000000002</v>
      </c>
      <c r="G135" s="20"/>
      <c r="H135" s="20"/>
      <c r="J135" s="7"/>
      <c r="N135" s="20"/>
      <c r="R135" s="23"/>
    </row>
    <row r="136" spans="2:18" x14ac:dyDescent="0.15">
      <c r="B136" s="18" t="s">
        <v>89</v>
      </c>
      <c r="C136" s="19"/>
      <c r="F136" s="20">
        <v>8.85</v>
      </c>
      <c r="G136" s="20"/>
      <c r="H136" s="20"/>
      <c r="J136" s="7"/>
      <c r="N136" s="20"/>
      <c r="R136" s="23"/>
    </row>
    <row r="137" spans="2:18" ht="21" x14ac:dyDescent="0.15">
      <c r="B137" s="18" t="s">
        <v>90</v>
      </c>
      <c r="C137" s="19"/>
      <c r="F137" s="20">
        <v>45.56</v>
      </c>
      <c r="G137" s="20"/>
      <c r="H137" s="20"/>
      <c r="J137" s="7"/>
      <c r="N137" s="20"/>
      <c r="R137" s="23"/>
    </row>
    <row r="138" spans="2:18" hidden="1" x14ac:dyDescent="0.15">
      <c r="B138" s="18" t="s">
        <v>91</v>
      </c>
      <c r="F138" s="20">
        <v>0</v>
      </c>
      <c r="G138" s="20">
        <v>0</v>
      </c>
      <c r="H138" s="20">
        <v>0</v>
      </c>
      <c r="J138" s="7">
        <v>0</v>
      </c>
      <c r="N138" s="20">
        <v>0</v>
      </c>
      <c r="R138" s="23">
        <v>0</v>
      </c>
    </row>
    <row r="139" spans="2:18" hidden="1" x14ac:dyDescent="0.15">
      <c r="B139" s="18" t="s">
        <v>82</v>
      </c>
      <c r="F139" s="20">
        <v>0</v>
      </c>
      <c r="G139" s="20"/>
      <c r="H139" s="20"/>
      <c r="J139" s="7"/>
      <c r="N139" s="20"/>
      <c r="R139" s="23"/>
    </row>
    <row r="140" spans="2:18" hidden="1" x14ac:dyDescent="0.15">
      <c r="B140" s="18" t="s">
        <v>92</v>
      </c>
      <c r="F140" s="20">
        <v>0</v>
      </c>
      <c r="G140" s="20"/>
      <c r="H140" s="20"/>
      <c r="J140" s="7"/>
      <c r="N140" s="20"/>
      <c r="R140" s="23"/>
    </row>
    <row r="141" spans="2:18" hidden="1" x14ac:dyDescent="0.15">
      <c r="B141" s="18" t="s">
        <v>93</v>
      </c>
      <c r="F141" s="20">
        <v>0</v>
      </c>
      <c r="G141" s="20"/>
      <c r="H141" s="20"/>
      <c r="J141" s="7"/>
      <c r="N141" s="20"/>
      <c r="R141" s="23"/>
    </row>
    <row r="142" spans="2:18" ht="21" hidden="1" x14ac:dyDescent="0.15">
      <c r="B142" s="18" t="s">
        <v>94</v>
      </c>
      <c r="F142" s="20">
        <v>0</v>
      </c>
      <c r="G142" s="20"/>
      <c r="H142" s="20"/>
      <c r="J142" s="7"/>
      <c r="N142" s="20"/>
      <c r="R142" s="23"/>
    </row>
    <row r="143" spans="2:18" hidden="1" x14ac:dyDescent="0.15">
      <c r="B143" s="18" t="s">
        <v>95</v>
      </c>
      <c r="F143" s="20">
        <v>0</v>
      </c>
      <c r="G143" s="20">
        <v>0</v>
      </c>
      <c r="H143" s="20">
        <v>0</v>
      </c>
      <c r="J143" s="7">
        <v>0</v>
      </c>
      <c r="N143" s="20">
        <v>0</v>
      </c>
      <c r="R143" s="23">
        <v>0</v>
      </c>
    </row>
    <row r="144" spans="2:18" hidden="1" x14ac:dyDescent="0.15">
      <c r="B144" s="18" t="s">
        <v>78</v>
      </c>
      <c r="F144" s="20"/>
      <c r="G144" s="20"/>
      <c r="H144" s="20"/>
      <c r="J144" s="7"/>
      <c r="N144" s="20"/>
      <c r="R144" s="23"/>
    </row>
    <row r="145" spans="2:18" hidden="1" x14ac:dyDescent="0.15">
      <c r="B145" s="18" t="s">
        <v>96</v>
      </c>
      <c r="F145" s="20">
        <v>0</v>
      </c>
      <c r="G145" s="20">
        <v>0</v>
      </c>
      <c r="H145" s="20">
        <v>0</v>
      </c>
      <c r="J145" s="7">
        <v>0</v>
      </c>
      <c r="N145" s="20">
        <v>0</v>
      </c>
      <c r="R145" s="23">
        <v>0</v>
      </c>
    </row>
    <row r="146" spans="2:18" hidden="1" x14ac:dyDescent="0.15">
      <c r="B146" s="18" t="s">
        <v>82</v>
      </c>
      <c r="F146" s="20">
        <v>0</v>
      </c>
      <c r="G146" s="20"/>
      <c r="H146" s="20"/>
      <c r="J146" s="7"/>
      <c r="N146" s="20"/>
      <c r="R146" s="23"/>
    </row>
    <row r="147" spans="2:18" hidden="1" x14ac:dyDescent="0.15">
      <c r="B147" s="18" t="s">
        <v>92</v>
      </c>
      <c r="F147" s="20">
        <v>0</v>
      </c>
      <c r="G147" s="20"/>
      <c r="H147" s="20"/>
      <c r="J147" s="7"/>
      <c r="N147" s="20"/>
      <c r="R147" s="23"/>
    </row>
    <row r="148" spans="2:18" hidden="1" x14ac:dyDescent="0.15">
      <c r="B148" s="18" t="s">
        <v>93</v>
      </c>
      <c r="F148" s="20">
        <v>0</v>
      </c>
      <c r="G148" s="20"/>
      <c r="H148" s="20"/>
      <c r="J148" s="7"/>
      <c r="N148" s="20"/>
      <c r="R148" s="23"/>
    </row>
    <row r="149" spans="2:18" hidden="1" x14ac:dyDescent="0.15">
      <c r="B149" s="18" t="s">
        <v>75</v>
      </c>
      <c r="F149" s="20">
        <v>0</v>
      </c>
      <c r="G149" s="20"/>
      <c r="H149" s="20"/>
      <c r="J149" s="7"/>
      <c r="N149" s="20"/>
      <c r="R149" s="23"/>
    </row>
    <row r="150" spans="2:18" hidden="1" x14ac:dyDescent="0.15">
      <c r="B150" s="18" t="s">
        <v>97</v>
      </c>
      <c r="F150" s="20">
        <v>0</v>
      </c>
      <c r="G150" s="20"/>
      <c r="H150" s="20"/>
      <c r="J150" s="7"/>
      <c r="N150" s="20"/>
      <c r="R150" s="23"/>
    </row>
    <row r="151" spans="2:18" hidden="1" x14ac:dyDescent="0.15">
      <c r="B151" s="18" t="s">
        <v>98</v>
      </c>
      <c r="F151" s="20">
        <v>0</v>
      </c>
      <c r="G151" s="20">
        <v>0</v>
      </c>
      <c r="H151" s="20">
        <v>0</v>
      </c>
      <c r="J151" s="7">
        <v>0</v>
      </c>
      <c r="N151" s="20">
        <v>0</v>
      </c>
      <c r="R151" s="23">
        <v>0</v>
      </c>
    </row>
    <row r="152" spans="2:18" hidden="1" x14ac:dyDescent="0.15">
      <c r="B152" s="18" t="s">
        <v>82</v>
      </c>
      <c r="F152" s="20">
        <v>0</v>
      </c>
      <c r="G152" s="20"/>
      <c r="H152" s="20"/>
      <c r="J152" s="7"/>
      <c r="N152" s="20"/>
      <c r="R152" s="23"/>
    </row>
    <row r="153" spans="2:18" hidden="1" x14ac:dyDescent="0.15">
      <c r="B153" s="18" t="s">
        <v>92</v>
      </c>
      <c r="F153" s="20">
        <v>0</v>
      </c>
      <c r="G153" s="20"/>
      <c r="H153" s="20"/>
      <c r="J153" s="7"/>
      <c r="N153" s="20"/>
      <c r="R153" s="23"/>
    </row>
    <row r="154" spans="2:18" hidden="1" x14ac:dyDescent="0.15">
      <c r="B154" s="18" t="s">
        <v>93</v>
      </c>
      <c r="F154" s="20">
        <v>0</v>
      </c>
      <c r="G154" s="20"/>
      <c r="H154" s="20"/>
      <c r="J154" s="7"/>
      <c r="N154" s="20"/>
      <c r="R154" s="23"/>
    </row>
    <row r="155" spans="2:18" hidden="1" x14ac:dyDescent="0.15">
      <c r="B155" s="18" t="s">
        <v>99</v>
      </c>
      <c r="F155" s="20">
        <v>0</v>
      </c>
      <c r="G155" s="20"/>
      <c r="H155" s="20"/>
      <c r="J155" s="7"/>
      <c r="N155" s="20"/>
      <c r="R155" s="23"/>
    </row>
    <row r="156" spans="2:18" hidden="1" x14ac:dyDescent="0.15">
      <c r="B156" s="18" t="s">
        <v>100</v>
      </c>
      <c r="F156" s="20">
        <v>0</v>
      </c>
      <c r="G156" s="20">
        <v>0</v>
      </c>
      <c r="H156" s="20">
        <v>0</v>
      </c>
      <c r="J156" s="7">
        <v>0</v>
      </c>
      <c r="N156" s="20">
        <v>0</v>
      </c>
      <c r="R156" s="23">
        <v>0</v>
      </c>
    </row>
    <row r="157" spans="2:18" hidden="1" x14ac:dyDescent="0.15">
      <c r="B157" s="18" t="s">
        <v>82</v>
      </c>
      <c r="F157" s="20">
        <v>0</v>
      </c>
      <c r="G157" s="20"/>
      <c r="H157" s="20"/>
      <c r="J157" s="7"/>
      <c r="N157" s="20"/>
      <c r="R157" s="23"/>
    </row>
    <row r="158" spans="2:18" hidden="1" x14ac:dyDescent="0.15">
      <c r="B158" s="18" t="s">
        <v>92</v>
      </c>
      <c r="F158" s="20">
        <v>0</v>
      </c>
      <c r="G158" s="20"/>
      <c r="H158" s="20"/>
      <c r="J158" s="7"/>
      <c r="N158" s="20"/>
      <c r="R158" s="23"/>
    </row>
    <row r="159" spans="2:18" hidden="1" x14ac:dyDescent="0.15">
      <c r="B159" s="18" t="s">
        <v>93</v>
      </c>
      <c r="F159" s="20">
        <v>0</v>
      </c>
      <c r="G159" s="20"/>
      <c r="H159" s="20"/>
      <c r="J159" s="7"/>
      <c r="N159" s="20"/>
      <c r="R159" s="23"/>
    </row>
    <row r="160" spans="2:18" ht="21" hidden="1" x14ac:dyDescent="0.15">
      <c r="B160" s="18" t="s">
        <v>101</v>
      </c>
      <c r="F160" s="20">
        <v>0</v>
      </c>
      <c r="G160" s="20"/>
      <c r="H160" s="20"/>
      <c r="J160" s="7"/>
      <c r="N160" s="20"/>
      <c r="R160" s="23"/>
    </row>
    <row r="161" spans="2:18" hidden="1" x14ac:dyDescent="0.15">
      <c r="B161" s="18" t="s">
        <v>102</v>
      </c>
      <c r="F161" s="20">
        <v>0</v>
      </c>
      <c r="G161" s="20">
        <v>0</v>
      </c>
      <c r="H161" s="20">
        <v>0</v>
      </c>
      <c r="J161" s="7">
        <v>0</v>
      </c>
      <c r="N161" s="20">
        <v>0</v>
      </c>
      <c r="R161" s="23">
        <v>0</v>
      </c>
    </row>
    <row r="162" spans="2:18" hidden="1" x14ac:dyDescent="0.15">
      <c r="B162" s="18" t="s">
        <v>78</v>
      </c>
      <c r="F162" s="20"/>
      <c r="G162" s="20"/>
      <c r="H162" s="20"/>
      <c r="J162" s="7"/>
      <c r="N162" s="20"/>
      <c r="R162" s="23"/>
    </row>
    <row r="163" spans="2:18" hidden="1" x14ac:dyDescent="0.15">
      <c r="B163" s="18" t="s">
        <v>87</v>
      </c>
      <c r="F163" s="20">
        <v>0</v>
      </c>
      <c r="G163" s="20"/>
      <c r="H163" s="20"/>
      <c r="J163" s="7"/>
      <c r="N163" s="20"/>
      <c r="R163" s="23"/>
    </row>
    <row r="164" spans="2:18" hidden="1" x14ac:dyDescent="0.15">
      <c r="B164" s="18" t="s">
        <v>82</v>
      </c>
      <c r="F164" s="20">
        <v>0</v>
      </c>
      <c r="G164" s="20"/>
      <c r="H164" s="20"/>
      <c r="J164" s="7"/>
      <c r="N164" s="20"/>
      <c r="R164" s="23"/>
    </row>
    <row r="165" spans="2:18" hidden="1" x14ac:dyDescent="0.15">
      <c r="B165" s="18" t="s">
        <v>92</v>
      </c>
      <c r="F165" s="20">
        <v>0</v>
      </c>
      <c r="G165" s="20"/>
      <c r="H165" s="20"/>
      <c r="J165" s="7"/>
      <c r="N165" s="20"/>
      <c r="R165" s="23"/>
    </row>
    <row r="166" spans="2:18" hidden="1" x14ac:dyDescent="0.15">
      <c r="B166" s="18" t="s">
        <v>93</v>
      </c>
      <c r="F166" s="20">
        <v>0</v>
      </c>
      <c r="G166" s="20"/>
      <c r="H166" s="20"/>
      <c r="J166" s="7"/>
      <c r="N166" s="20"/>
      <c r="R166" s="23"/>
    </row>
    <row r="167" spans="2:18" hidden="1" x14ac:dyDescent="0.15">
      <c r="B167" s="18" t="s">
        <v>103</v>
      </c>
      <c r="F167" s="20">
        <v>0</v>
      </c>
      <c r="G167" s="20"/>
      <c r="H167" s="20"/>
      <c r="J167" s="7"/>
      <c r="N167" s="20"/>
      <c r="R167" s="23"/>
    </row>
    <row r="168" spans="2:18" hidden="1" x14ac:dyDescent="0.15">
      <c r="B168" s="18" t="s">
        <v>104</v>
      </c>
      <c r="F168" s="20">
        <v>0</v>
      </c>
      <c r="G168" s="20">
        <v>0</v>
      </c>
      <c r="H168" s="20">
        <v>0</v>
      </c>
      <c r="J168" s="7">
        <v>0</v>
      </c>
      <c r="N168" s="20">
        <v>0</v>
      </c>
      <c r="R168" s="23">
        <v>0</v>
      </c>
    </row>
    <row r="169" spans="2:18" hidden="1" x14ac:dyDescent="0.15">
      <c r="B169" s="18" t="s">
        <v>105</v>
      </c>
      <c r="F169" s="20">
        <v>0</v>
      </c>
      <c r="G169" s="20"/>
      <c r="H169" s="20"/>
      <c r="J169" s="7"/>
      <c r="N169" s="20"/>
      <c r="R169" s="23"/>
    </row>
    <row r="170" spans="2:18" hidden="1" x14ac:dyDescent="0.15">
      <c r="B170" s="18" t="s">
        <v>106</v>
      </c>
      <c r="F170" s="20">
        <v>0</v>
      </c>
      <c r="G170" s="20"/>
      <c r="H170" s="20"/>
      <c r="J170" s="7"/>
      <c r="N170" s="20"/>
      <c r="R170" s="23"/>
    </row>
    <row r="171" spans="2:18" hidden="1" x14ac:dyDescent="0.15">
      <c r="B171" s="18" t="s">
        <v>92</v>
      </c>
      <c r="F171" s="20">
        <v>0</v>
      </c>
      <c r="G171" s="20"/>
      <c r="H171" s="20"/>
      <c r="J171" s="7"/>
      <c r="N171" s="20"/>
      <c r="R171" s="23"/>
    </row>
    <row r="172" spans="2:18" hidden="1" x14ac:dyDescent="0.15">
      <c r="B172" s="18" t="s">
        <v>93</v>
      </c>
      <c r="F172" s="20">
        <v>0</v>
      </c>
      <c r="G172" s="20"/>
      <c r="H172" s="20"/>
      <c r="J172" s="7"/>
      <c r="N172" s="20"/>
      <c r="R172" s="23"/>
    </row>
    <row r="173" spans="2:18" hidden="1" x14ac:dyDescent="0.15">
      <c r="B173" s="18" t="s">
        <v>107</v>
      </c>
      <c r="F173" s="20">
        <v>0</v>
      </c>
      <c r="G173" s="20"/>
      <c r="H173" s="20"/>
      <c r="J173" s="7"/>
      <c r="N173" s="20"/>
      <c r="R173" s="23"/>
    </row>
    <row r="174" spans="2:18" hidden="1" x14ac:dyDescent="0.15">
      <c r="B174" s="18" t="s">
        <v>108</v>
      </c>
      <c r="F174" s="20">
        <v>0</v>
      </c>
      <c r="G174" s="20">
        <v>0</v>
      </c>
      <c r="H174" s="20">
        <v>0</v>
      </c>
      <c r="J174" s="7">
        <v>0</v>
      </c>
      <c r="N174" s="20">
        <v>0</v>
      </c>
      <c r="R174" s="23">
        <v>0</v>
      </c>
    </row>
    <row r="175" spans="2:18" hidden="1" x14ac:dyDescent="0.15">
      <c r="B175" s="18" t="s">
        <v>92</v>
      </c>
      <c r="F175" s="20">
        <v>0</v>
      </c>
      <c r="G175" s="20"/>
      <c r="H175" s="20"/>
      <c r="J175" s="7"/>
      <c r="N175" s="20"/>
      <c r="R175" s="23"/>
    </row>
    <row r="176" spans="2:18" hidden="1" x14ac:dyDescent="0.15">
      <c r="B176" s="18" t="s">
        <v>93</v>
      </c>
      <c r="F176" s="20">
        <v>0</v>
      </c>
      <c r="G176" s="20"/>
      <c r="H176" s="20"/>
      <c r="J176" s="7"/>
      <c r="N176" s="20"/>
      <c r="R176" s="23"/>
    </row>
    <row r="177" spans="2:18" hidden="1" x14ac:dyDescent="0.15">
      <c r="B177" s="18" t="s">
        <v>109</v>
      </c>
      <c r="F177" s="20">
        <v>0</v>
      </c>
      <c r="G177" s="20"/>
      <c r="H177" s="20"/>
      <c r="J177" s="7"/>
      <c r="N177" s="20"/>
      <c r="R177" s="23"/>
    </row>
    <row r="178" spans="2:18" hidden="1" x14ac:dyDescent="0.15">
      <c r="B178" s="18" t="s">
        <v>110</v>
      </c>
      <c r="F178" s="20">
        <v>0</v>
      </c>
      <c r="G178" s="20">
        <v>0</v>
      </c>
      <c r="H178" s="20">
        <v>0</v>
      </c>
      <c r="J178" s="7">
        <v>0</v>
      </c>
      <c r="N178" s="20">
        <v>0</v>
      </c>
      <c r="R178" s="23">
        <v>0</v>
      </c>
    </row>
    <row r="179" spans="2:18" hidden="1" x14ac:dyDescent="0.15">
      <c r="B179" s="18" t="s">
        <v>82</v>
      </c>
      <c r="F179" s="20">
        <v>0</v>
      </c>
      <c r="G179" s="20"/>
      <c r="H179" s="20"/>
      <c r="J179" s="7"/>
      <c r="N179" s="20"/>
      <c r="R179" s="23"/>
    </row>
    <row r="180" spans="2:18" hidden="1" x14ac:dyDescent="0.15">
      <c r="B180" s="18" t="s">
        <v>92</v>
      </c>
      <c r="F180" s="20">
        <v>0</v>
      </c>
      <c r="G180" s="20"/>
      <c r="H180" s="20"/>
      <c r="J180" s="7"/>
      <c r="N180" s="20"/>
      <c r="R180" s="23"/>
    </row>
    <row r="181" spans="2:18" hidden="1" x14ac:dyDescent="0.15">
      <c r="B181" s="18" t="s">
        <v>93</v>
      </c>
      <c r="F181" s="20">
        <v>0</v>
      </c>
      <c r="G181" s="20"/>
      <c r="H181" s="20"/>
      <c r="J181" s="7"/>
      <c r="N181" s="20"/>
      <c r="R181" s="23"/>
    </row>
    <row r="182" spans="2:18" hidden="1" x14ac:dyDescent="0.15">
      <c r="B182" s="18" t="s">
        <v>111</v>
      </c>
      <c r="F182" s="20">
        <v>0</v>
      </c>
      <c r="G182" s="20"/>
      <c r="H182" s="20"/>
      <c r="J182" s="7"/>
      <c r="N182" s="20"/>
      <c r="R182" s="23"/>
    </row>
    <row r="183" spans="2:18" ht="21" hidden="1" x14ac:dyDescent="0.15">
      <c r="B183" s="18" t="s">
        <v>112</v>
      </c>
      <c r="F183" s="20">
        <v>0</v>
      </c>
      <c r="G183" s="20">
        <v>0</v>
      </c>
      <c r="H183" s="20">
        <v>0</v>
      </c>
      <c r="J183" s="7">
        <v>0</v>
      </c>
      <c r="N183" s="20">
        <v>0</v>
      </c>
      <c r="R183" s="23">
        <v>0</v>
      </c>
    </row>
    <row r="184" spans="2:18" hidden="1" x14ac:dyDescent="0.15">
      <c r="B184" s="18" t="s">
        <v>82</v>
      </c>
      <c r="F184" s="20">
        <v>0</v>
      </c>
      <c r="G184" s="20"/>
      <c r="H184" s="20"/>
      <c r="J184" s="7"/>
      <c r="N184" s="20"/>
      <c r="R184" s="23"/>
    </row>
    <row r="185" spans="2:18" x14ac:dyDescent="0.15">
      <c r="B185" s="18" t="s">
        <v>113</v>
      </c>
      <c r="C185" s="19"/>
      <c r="F185" s="20">
        <v>276.33</v>
      </c>
      <c r="G185" s="20">
        <v>0</v>
      </c>
      <c r="H185" s="20">
        <v>0</v>
      </c>
      <c r="J185" s="7">
        <v>0</v>
      </c>
      <c r="N185" s="20">
        <v>0</v>
      </c>
      <c r="R185" s="23">
        <v>0</v>
      </c>
    </row>
    <row r="186" spans="2:18" ht="21" hidden="1" x14ac:dyDescent="0.15">
      <c r="B186" s="18" t="s">
        <v>114</v>
      </c>
      <c r="F186" s="20">
        <v>0</v>
      </c>
      <c r="G186" s="20"/>
      <c r="H186" s="20"/>
      <c r="J186" s="7"/>
      <c r="N186" s="20"/>
      <c r="R186" s="23"/>
    </row>
    <row r="187" spans="2:18" x14ac:dyDescent="0.15">
      <c r="B187" s="18" t="s">
        <v>115</v>
      </c>
      <c r="C187" s="19"/>
      <c r="F187" s="20">
        <v>90.02</v>
      </c>
      <c r="G187" s="20"/>
      <c r="H187" s="20"/>
      <c r="J187" s="7"/>
      <c r="N187" s="20"/>
      <c r="R187" s="23"/>
    </row>
    <row r="188" spans="2:18" x14ac:dyDescent="0.15">
      <c r="B188" s="18" t="s">
        <v>116</v>
      </c>
      <c r="C188" s="19"/>
      <c r="F188" s="20">
        <v>56.52</v>
      </c>
      <c r="G188" s="20"/>
      <c r="H188" s="20"/>
      <c r="J188" s="7"/>
      <c r="N188" s="20"/>
      <c r="R188" s="23"/>
    </row>
    <row r="189" spans="2:18" ht="21" hidden="1" x14ac:dyDescent="0.15">
      <c r="B189" s="18" t="s">
        <v>39</v>
      </c>
      <c r="F189" s="20">
        <v>0</v>
      </c>
      <c r="G189" s="20"/>
      <c r="H189" s="20"/>
      <c r="J189" s="7"/>
      <c r="N189" s="20">
        <v>0</v>
      </c>
      <c r="R189" s="23"/>
    </row>
    <row r="190" spans="2:18" ht="21" hidden="1" x14ac:dyDescent="0.15">
      <c r="B190" s="18" t="s">
        <v>117</v>
      </c>
      <c r="C190" s="19"/>
      <c r="F190" s="20">
        <v>1.47</v>
      </c>
      <c r="G190" s="20"/>
      <c r="H190" s="20"/>
      <c r="J190" s="7"/>
      <c r="N190" s="20">
        <v>1.47</v>
      </c>
      <c r="R190" s="23"/>
    </row>
    <row r="191" spans="2:18" hidden="1" x14ac:dyDescent="0.15">
      <c r="B191" s="18" t="s">
        <v>118</v>
      </c>
      <c r="C191" s="19"/>
      <c r="F191" s="20">
        <v>87.9</v>
      </c>
      <c r="G191" s="20"/>
      <c r="H191" s="20"/>
      <c r="J191" s="7"/>
      <c r="N191" s="20"/>
      <c r="R191" s="23"/>
    </row>
    <row r="192" spans="2:18" hidden="1" x14ac:dyDescent="0.15">
      <c r="B192" s="18" t="s">
        <v>119</v>
      </c>
      <c r="C192" s="19"/>
      <c r="F192" s="20">
        <v>0.2</v>
      </c>
      <c r="G192" s="20"/>
      <c r="H192" s="20"/>
      <c r="J192" s="7"/>
      <c r="N192" s="20"/>
      <c r="R192" s="23"/>
    </row>
    <row r="193" spans="1:18" hidden="1" x14ac:dyDescent="0.15">
      <c r="B193" s="18" t="s">
        <v>120</v>
      </c>
      <c r="C193" s="19"/>
      <c r="F193" s="20">
        <v>88.1</v>
      </c>
      <c r="G193" s="20"/>
      <c r="H193" s="20"/>
      <c r="J193" s="7"/>
      <c r="N193" s="20"/>
      <c r="R193" s="23"/>
    </row>
    <row r="194" spans="1:18" hidden="1" x14ac:dyDescent="0.15">
      <c r="B194" s="18" t="s">
        <v>121</v>
      </c>
      <c r="C194" s="19"/>
      <c r="F194" s="20"/>
      <c r="G194" s="20"/>
      <c r="H194" s="20"/>
      <c r="J194" s="7">
        <v>8.0652000000000008</v>
      </c>
      <c r="N194" s="20"/>
      <c r="R194" s="23"/>
    </row>
    <row r="195" spans="1:18" hidden="1" x14ac:dyDescent="0.15">
      <c r="B195" s="18" t="s">
        <v>122</v>
      </c>
      <c r="C195" s="19"/>
      <c r="F195" s="20"/>
      <c r="G195" s="20"/>
      <c r="H195" s="20"/>
      <c r="J195" s="7">
        <v>1.4E-2</v>
      </c>
      <c r="N195" s="20"/>
      <c r="R195" s="23"/>
    </row>
    <row r="196" spans="1:18" hidden="1" x14ac:dyDescent="0.15">
      <c r="B196" s="18" t="s">
        <v>123</v>
      </c>
      <c r="C196" s="19"/>
      <c r="F196" s="20"/>
      <c r="G196" s="20"/>
      <c r="H196" s="20"/>
      <c r="J196" s="7">
        <v>8.0792000000000002</v>
      </c>
      <c r="N196" s="20"/>
      <c r="R196" s="23"/>
    </row>
    <row r="198" spans="1:18" x14ac:dyDescent="0.15">
      <c r="B198" s="52" t="s">
        <v>124</v>
      </c>
      <c r="C198" s="52"/>
      <c r="D198" s="52"/>
      <c r="E198" s="52"/>
      <c r="F198" s="52"/>
      <c r="G198" s="52"/>
      <c r="H198" s="52"/>
      <c r="I198" s="52"/>
      <c r="J198" s="52"/>
    </row>
    <row r="199" spans="1:18" x14ac:dyDescent="0.15">
      <c r="B199" s="52"/>
      <c r="C199" s="52"/>
      <c r="D199" s="52"/>
      <c r="E199" s="52"/>
      <c r="F199" s="52"/>
      <c r="G199" s="52"/>
      <c r="H199" s="52"/>
      <c r="I199" s="52"/>
      <c r="J199" s="52"/>
    </row>
    <row r="200" spans="1:18" x14ac:dyDescent="0.15">
      <c r="A200" s="45" t="s">
        <v>125</v>
      </c>
      <c r="B200" s="41" t="s">
        <v>126</v>
      </c>
      <c r="C200" s="46">
        <v>1</v>
      </c>
      <c r="D200" s="12">
        <v>4.59</v>
      </c>
      <c r="E200" s="12">
        <v>0</v>
      </c>
      <c r="F200" s="47">
        <v>4.59</v>
      </c>
      <c r="G200" s="47">
        <v>4.59</v>
      </c>
      <c r="H200" s="12">
        <v>0</v>
      </c>
      <c r="I200" s="14">
        <v>0.32</v>
      </c>
      <c r="J200" s="14">
        <v>0.32</v>
      </c>
      <c r="K200" s="1" t="s">
        <v>31</v>
      </c>
      <c r="L200" s="1" t="s">
        <v>32</v>
      </c>
      <c r="N200" s="47">
        <v>0</v>
      </c>
    </row>
    <row r="201" spans="1:18" ht="66" customHeight="1" x14ac:dyDescent="0.15">
      <c r="A201" s="46"/>
      <c r="B201" s="46"/>
      <c r="C201" s="46"/>
      <c r="D201" s="13">
        <v>4.59</v>
      </c>
      <c r="E201" s="13">
        <v>0</v>
      </c>
      <c r="F201" s="47"/>
      <c r="G201" s="47"/>
      <c r="H201" s="13">
        <v>0</v>
      </c>
      <c r="J201" s="1">
        <v>0</v>
      </c>
      <c r="K201" s="1" t="s">
        <v>33</v>
      </c>
      <c r="L201" s="1" t="s">
        <v>34</v>
      </c>
      <c r="N201" s="47"/>
    </row>
    <row r="202" spans="1:18" hidden="1" x14ac:dyDescent="0.15">
      <c r="B202" s="15" t="s">
        <v>35</v>
      </c>
      <c r="F202" s="1">
        <v>4.59</v>
      </c>
    </row>
    <row r="203" spans="1:18" hidden="1" x14ac:dyDescent="0.15">
      <c r="B203" s="15" t="s">
        <v>36</v>
      </c>
    </row>
    <row r="204" spans="1:18" hidden="1" x14ac:dyDescent="0.15">
      <c r="B204" s="15" t="s">
        <v>37</v>
      </c>
    </row>
    <row r="205" spans="1:18" hidden="1" x14ac:dyDescent="0.15">
      <c r="B205" s="15" t="s">
        <v>38</v>
      </c>
    </row>
    <row r="206" spans="1:18" ht="21" hidden="1" x14ac:dyDescent="0.15">
      <c r="B206" s="15" t="s">
        <v>39</v>
      </c>
    </row>
    <row r="207" spans="1:18" ht="21" hidden="1" x14ac:dyDescent="0.15">
      <c r="B207" s="15" t="s">
        <v>40</v>
      </c>
      <c r="C207" s="16"/>
      <c r="K207" s="1" t="s">
        <v>41</v>
      </c>
      <c r="L207" s="1" t="s">
        <v>42</v>
      </c>
    </row>
    <row r="208" spans="1:18" hidden="1" x14ac:dyDescent="0.15">
      <c r="B208" s="15" t="s">
        <v>43</v>
      </c>
    </row>
    <row r="209" spans="1:14" ht="21" hidden="1" x14ac:dyDescent="0.15">
      <c r="B209" s="15" t="s">
        <v>44</v>
      </c>
    </row>
    <row r="210" spans="1:14" hidden="1" x14ac:dyDescent="0.15">
      <c r="B210" s="15" t="s">
        <v>45</v>
      </c>
    </row>
    <row r="211" spans="1:14" hidden="1" x14ac:dyDescent="0.15">
      <c r="B211" s="15" t="s">
        <v>46</v>
      </c>
      <c r="C211" s="1">
        <v>68</v>
      </c>
      <c r="F211" s="13">
        <v>3.12</v>
      </c>
      <c r="L211" s="5" t="s">
        <v>47</v>
      </c>
    </row>
    <row r="212" spans="1:14" hidden="1" x14ac:dyDescent="0.15">
      <c r="B212" s="15" t="s">
        <v>48</v>
      </c>
      <c r="C212" s="1">
        <v>68</v>
      </c>
      <c r="F212" s="13">
        <v>3.12</v>
      </c>
      <c r="L212" s="5" t="s">
        <v>49</v>
      </c>
    </row>
    <row r="213" spans="1:14" hidden="1" x14ac:dyDescent="0.15">
      <c r="B213" s="15" t="s">
        <v>50</v>
      </c>
      <c r="F213" s="13" t="s">
        <v>370</v>
      </c>
      <c r="L213" s="5" t="s">
        <v>51</v>
      </c>
    </row>
    <row r="214" spans="1:14" hidden="1" x14ac:dyDescent="0.15">
      <c r="B214" s="15" t="s">
        <v>52</v>
      </c>
      <c r="C214" s="1">
        <v>40</v>
      </c>
      <c r="F214" s="13">
        <v>1.84</v>
      </c>
      <c r="L214" s="5" t="s">
        <v>53</v>
      </c>
    </row>
    <row r="215" spans="1:14" hidden="1" x14ac:dyDescent="0.15">
      <c r="B215" s="15" t="s">
        <v>54</v>
      </c>
      <c r="C215" s="1">
        <v>40</v>
      </c>
      <c r="F215" s="13">
        <v>1.84</v>
      </c>
      <c r="L215" s="5" t="s">
        <v>55</v>
      </c>
    </row>
    <row r="216" spans="1:14" hidden="1" x14ac:dyDescent="0.15">
      <c r="B216" s="15" t="s">
        <v>56</v>
      </c>
      <c r="F216" s="13" t="s">
        <v>370</v>
      </c>
      <c r="L216" s="5" t="s">
        <v>57</v>
      </c>
    </row>
    <row r="217" spans="1:14" x14ac:dyDescent="0.15">
      <c r="A217" s="17"/>
      <c r="B217" s="17"/>
      <c r="C217" s="17"/>
      <c r="D217" s="17"/>
      <c r="E217" s="17"/>
      <c r="F217" s="17"/>
      <c r="G217" s="17"/>
      <c r="H217" s="17"/>
      <c r="I217" s="17"/>
      <c r="J217" s="17"/>
    </row>
    <row r="218" spans="1:14" x14ac:dyDescent="0.15">
      <c r="A218" s="45" t="s">
        <v>127</v>
      </c>
      <c r="B218" s="41" t="s">
        <v>128</v>
      </c>
      <c r="C218" s="46">
        <v>1</v>
      </c>
      <c r="D218" s="12">
        <v>43.84</v>
      </c>
      <c r="E218" s="12">
        <v>0</v>
      </c>
      <c r="F218" s="47">
        <v>43.84</v>
      </c>
      <c r="G218" s="47">
        <v>43.84</v>
      </c>
      <c r="H218" s="12">
        <v>0</v>
      </c>
      <c r="I218" s="14">
        <v>2.4900000000000002</v>
      </c>
      <c r="J218" s="14">
        <v>2.4900000000000002</v>
      </c>
      <c r="K218" s="1" t="s">
        <v>31</v>
      </c>
      <c r="L218" s="1" t="s">
        <v>32</v>
      </c>
      <c r="N218" s="47">
        <v>0</v>
      </c>
    </row>
    <row r="219" spans="1:14" ht="44.1" customHeight="1" x14ac:dyDescent="0.15">
      <c r="A219" s="46"/>
      <c r="B219" s="46"/>
      <c r="C219" s="46"/>
      <c r="D219" s="13">
        <v>43.84</v>
      </c>
      <c r="E219" s="13">
        <v>0</v>
      </c>
      <c r="F219" s="47"/>
      <c r="G219" s="47"/>
      <c r="H219" s="13">
        <v>0</v>
      </c>
      <c r="J219" s="1">
        <v>0</v>
      </c>
      <c r="K219" s="1" t="s">
        <v>33</v>
      </c>
      <c r="L219" s="1" t="s">
        <v>34</v>
      </c>
      <c r="N219" s="47"/>
    </row>
    <row r="220" spans="1:14" hidden="1" x14ac:dyDescent="0.15">
      <c r="B220" s="15" t="s">
        <v>35</v>
      </c>
      <c r="F220" s="1">
        <v>43.84</v>
      </c>
    </row>
    <row r="221" spans="1:14" hidden="1" x14ac:dyDescent="0.15">
      <c r="B221" s="15" t="s">
        <v>36</v>
      </c>
    </row>
    <row r="222" spans="1:14" hidden="1" x14ac:dyDescent="0.15">
      <c r="B222" s="15" t="s">
        <v>37</v>
      </c>
    </row>
    <row r="223" spans="1:14" hidden="1" x14ac:dyDescent="0.15">
      <c r="B223" s="15" t="s">
        <v>38</v>
      </c>
    </row>
    <row r="224" spans="1:14" ht="21" hidden="1" x14ac:dyDescent="0.15">
      <c r="B224" s="15" t="s">
        <v>39</v>
      </c>
    </row>
    <row r="225" spans="1:18" ht="21" hidden="1" x14ac:dyDescent="0.15">
      <c r="B225" s="15" t="s">
        <v>40</v>
      </c>
      <c r="C225" s="16"/>
      <c r="K225" s="1" t="s">
        <v>41</v>
      </c>
      <c r="L225" s="1" t="s">
        <v>42</v>
      </c>
    </row>
    <row r="226" spans="1:18" hidden="1" x14ac:dyDescent="0.15">
      <c r="B226" s="15" t="s">
        <v>43</v>
      </c>
    </row>
    <row r="227" spans="1:18" ht="21" hidden="1" x14ac:dyDescent="0.15">
      <c r="B227" s="15" t="s">
        <v>44</v>
      </c>
    </row>
    <row r="228" spans="1:18" hidden="1" x14ac:dyDescent="0.15">
      <c r="B228" s="15" t="s">
        <v>45</v>
      </c>
    </row>
    <row r="229" spans="1:18" hidden="1" x14ac:dyDescent="0.15">
      <c r="B229" s="15" t="s">
        <v>46</v>
      </c>
      <c r="C229" s="1">
        <v>68</v>
      </c>
      <c r="F229" s="13">
        <v>29.81</v>
      </c>
      <c r="L229" s="5" t="s">
        <v>47</v>
      </c>
    </row>
    <row r="230" spans="1:18" hidden="1" x14ac:dyDescent="0.15">
      <c r="B230" s="15" t="s">
        <v>48</v>
      </c>
      <c r="C230" s="1">
        <v>68</v>
      </c>
      <c r="F230" s="13">
        <v>29.81</v>
      </c>
      <c r="L230" s="5" t="s">
        <v>49</v>
      </c>
    </row>
    <row r="231" spans="1:18" hidden="1" x14ac:dyDescent="0.15">
      <c r="B231" s="15" t="s">
        <v>50</v>
      </c>
      <c r="F231" s="13" t="s">
        <v>370</v>
      </c>
      <c r="L231" s="5" t="s">
        <v>51</v>
      </c>
    </row>
    <row r="232" spans="1:18" hidden="1" x14ac:dyDescent="0.15">
      <c r="B232" s="15" t="s">
        <v>52</v>
      </c>
      <c r="C232" s="1">
        <v>40</v>
      </c>
      <c r="F232" s="13">
        <v>17.54</v>
      </c>
      <c r="L232" s="5" t="s">
        <v>53</v>
      </c>
    </row>
    <row r="233" spans="1:18" hidden="1" x14ac:dyDescent="0.15">
      <c r="B233" s="15" t="s">
        <v>54</v>
      </c>
      <c r="C233" s="1">
        <v>40</v>
      </c>
      <c r="F233" s="13">
        <v>17.54</v>
      </c>
      <c r="L233" s="5" t="s">
        <v>55</v>
      </c>
    </row>
    <row r="234" spans="1:18" hidden="1" x14ac:dyDescent="0.15">
      <c r="B234" s="15" t="s">
        <v>56</v>
      </c>
      <c r="F234" s="13" t="s">
        <v>370</v>
      </c>
      <c r="L234" s="5" t="s">
        <v>57</v>
      </c>
    </row>
    <row r="235" spans="1:18" x14ac:dyDescent="0.15">
      <c r="A235" s="17"/>
      <c r="B235" s="17"/>
      <c r="C235" s="17"/>
      <c r="D235" s="17"/>
      <c r="E235" s="17"/>
      <c r="F235" s="17"/>
      <c r="G235" s="17"/>
      <c r="H235" s="17"/>
      <c r="I235" s="17"/>
      <c r="J235" s="17"/>
    </row>
    <row r="236" spans="1:18" x14ac:dyDescent="0.15">
      <c r="B236" s="18" t="s">
        <v>129</v>
      </c>
      <c r="C236" s="19"/>
      <c r="F236" s="20">
        <v>48.43</v>
      </c>
      <c r="G236" s="20">
        <v>48.43</v>
      </c>
      <c r="H236" s="20">
        <v>0</v>
      </c>
      <c r="J236" s="7">
        <v>2.81</v>
      </c>
      <c r="N236" s="20">
        <v>0</v>
      </c>
      <c r="R236" s="23">
        <v>0</v>
      </c>
    </row>
    <row r="237" spans="1:18" hidden="1" x14ac:dyDescent="0.15">
      <c r="B237" s="18" t="s">
        <v>67</v>
      </c>
      <c r="F237" s="20">
        <v>0</v>
      </c>
      <c r="G237" s="20">
        <v>0</v>
      </c>
      <c r="H237" s="20">
        <v>0</v>
      </c>
      <c r="J237" s="7">
        <v>0</v>
      </c>
      <c r="N237" s="20">
        <v>0</v>
      </c>
      <c r="R237" s="23">
        <v>0</v>
      </c>
    </row>
    <row r="238" spans="1:18" hidden="1" x14ac:dyDescent="0.15">
      <c r="B238" s="18" t="s">
        <v>68</v>
      </c>
      <c r="F238" s="20">
        <v>0</v>
      </c>
      <c r="G238" s="20"/>
      <c r="H238" s="20"/>
      <c r="J238" s="7"/>
      <c r="N238" s="20"/>
      <c r="R238" s="23"/>
    </row>
    <row r="239" spans="1:18" hidden="1" x14ac:dyDescent="0.15">
      <c r="B239" s="18" t="s">
        <v>69</v>
      </c>
      <c r="F239" s="20">
        <v>0</v>
      </c>
      <c r="G239" s="20"/>
      <c r="H239" s="20"/>
      <c r="J239" s="7"/>
      <c r="N239" s="20"/>
      <c r="R239" s="23"/>
    </row>
    <row r="240" spans="1:18" hidden="1" x14ac:dyDescent="0.15">
      <c r="B240" s="18" t="s">
        <v>70</v>
      </c>
      <c r="F240" s="20">
        <v>0</v>
      </c>
      <c r="G240" s="20"/>
      <c r="H240" s="20"/>
      <c r="J240" s="7"/>
      <c r="N240" s="20"/>
      <c r="R240" s="23"/>
    </row>
    <row r="241" spans="2:18" hidden="1" x14ac:dyDescent="0.15">
      <c r="B241" s="18" t="s">
        <v>71</v>
      </c>
      <c r="F241" s="20">
        <v>0</v>
      </c>
      <c r="G241" s="20"/>
      <c r="H241" s="20"/>
      <c r="J241" s="7"/>
      <c r="N241" s="20"/>
      <c r="R241" s="23"/>
    </row>
    <row r="242" spans="2:18" hidden="1" x14ac:dyDescent="0.15">
      <c r="B242" s="18" t="s">
        <v>72</v>
      </c>
      <c r="F242" s="20">
        <v>0</v>
      </c>
      <c r="G242" s="20"/>
      <c r="H242" s="20"/>
      <c r="J242" s="7"/>
      <c r="N242" s="20"/>
      <c r="R242" s="23"/>
    </row>
    <row r="243" spans="2:18" hidden="1" x14ac:dyDescent="0.15">
      <c r="B243" s="18" t="s">
        <v>73</v>
      </c>
      <c r="F243" s="20">
        <v>0</v>
      </c>
      <c r="G243" s="20"/>
      <c r="H243" s="20"/>
      <c r="J243" s="7"/>
      <c r="N243" s="20"/>
      <c r="R243" s="23"/>
    </row>
    <row r="244" spans="2:18" hidden="1" x14ac:dyDescent="0.15">
      <c r="B244" s="18" t="s">
        <v>74</v>
      </c>
      <c r="F244" s="20">
        <v>0</v>
      </c>
      <c r="G244" s="20"/>
      <c r="H244" s="20"/>
      <c r="J244" s="7"/>
      <c r="N244" s="20"/>
      <c r="R244" s="23"/>
    </row>
    <row r="245" spans="2:18" hidden="1" x14ac:dyDescent="0.15">
      <c r="B245" s="18" t="s">
        <v>75</v>
      </c>
      <c r="F245" s="20">
        <v>0</v>
      </c>
      <c r="G245" s="20"/>
      <c r="H245" s="20"/>
      <c r="J245" s="7"/>
      <c r="N245" s="20"/>
      <c r="R245" s="23"/>
    </row>
    <row r="246" spans="2:18" hidden="1" x14ac:dyDescent="0.15">
      <c r="B246" s="18" t="s">
        <v>76</v>
      </c>
      <c r="F246" s="20">
        <v>0</v>
      </c>
      <c r="G246" s="20"/>
      <c r="H246" s="20"/>
      <c r="J246" s="7"/>
      <c r="N246" s="20"/>
      <c r="R246" s="23"/>
    </row>
    <row r="247" spans="2:18" hidden="1" x14ac:dyDescent="0.15">
      <c r="B247" s="18" t="s">
        <v>77</v>
      </c>
      <c r="F247" s="20">
        <v>0</v>
      </c>
      <c r="G247" s="20">
        <v>0</v>
      </c>
      <c r="H247" s="20">
        <v>0</v>
      </c>
      <c r="J247" s="7">
        <v>0</v>
      </c>
      <c r="N247" s="20">
        <v>0</v>
      </c>
      <c r="R247" s="23">
        <v>0</v>
      </c>
    </row>
    <row r="248" spans="2:18" hidden="1" x14ac:dyDescent="0.15">
      <c r="B248" s="18" t="s">
        <v>78</v>
      </c>
      <c r="F248" s="20"/>
      <c r="G248" s="20"/>
      <c r="H248" s="20"/>
      <c r="J248" s="7"/>
      <c r="N248" s="20"/>
      <c r="R248" s="23"/>
    </row>
    <row r="249" spans="2:18" hidden="1" x14ac:dyDescent="0.15">
      <c r="B249" s="18" t="s">
        <v>79</v>
      </c>
      <c r="F249" s="20"/>
      <c r="G249" s="20">
        <v>0</v>
      </c>
      <c r="H249" s="20"/>
      <c r="J249" s="7"/>
      <c r="N249" s="20"/>
      <c r="R249" s="23"/>
    </row>
    <row r="250" spans="2:18" hidden="1" x14ac:dyDescent="0.15">
      <c r="B250" s="18" t="s">
        <v>80</v>
      </c>
      <c r="F250" s="20">
        <v>0</v>
      </c>
      <c r="G250" s="20"/>
      <c r="H250" s="20"/>
      <c r="J250" s="7"/>
      <c r="N250" s="20"/>
      <c r="R250" s="23"/>
    </row>
    <row r="251" spans="2:18" ht="21" hidden="1" x14ac:dyDescent="0.15">
      <c r="B251" s="18" t="s">
        <v>81</v>
      </c>
      <c r="F251" s="20">
        <v>0</v>
      </c>
      <c r="G251" s="20"/>
      <c r="H251" s="20"/>
      <c r="J251" s="7"/>
      <c r="N251" s="20"/>
      <c r="R251" s="23"/>
    </row>
    <row r="252" spans="2:18" hidden="1" x14ac:dyDescent="0.15">
      <c r="B252" s="18" t="s">
        <v>82</v>
      </c>
      <c r="F252" s="20">
        <v>0</v>
      </c>
      <c r="G252" s="20"/>
      <c r="H252" s="20"/>
      <c r="J252" s="7"/>
      <c r="N252" s="20"/>
      <c r="R252" s="23"/>
    </row>
    <row r="253" spans="2:18" hidden="1" x14ac:dyDescent="0.15">
      <c r="B253" s="18" t="s">
        <v>92</v>
      </c>
      <c r="F253" s="20">
        <v>0</v>
      </c>
      <c r="G253" s="20"/>
      <c r="H253" s="20"/>
      <c r="J253" s="7"/>
      <c r="N253" s="20"/>
      <c r="R253" s="23"/>
    </row>
    <row r="254" spans="2:18" hidden="1" x14ac:dyDescent="0.15">
      <c r="B254" s="18" t="s">
        <v>93</v>
      </c>
      <c r="F254" s="20">
        <v>0</v>
      </c>
      <c r="G254" s="20"/>
      <c r="H254" s="20"/>
      <c r="J254" s="7"/>
      <c r="N254" s="20"/>
      <c r="R254" s="23"/>
    </row>
    <row r="255" spans="2:18" hidden="1" x14ac:dyDescent="0.15">
      <c r="B255" s="18" t="s">
        <v>75</v>
      </c>
      <c r="F255" s="20">
        <v>0</v>
      </c>
      <c r="G255" s="20"/>
      <c r="H255" s="20"/>
      <c r="J255" s="7"/>
      <c r="N255" s="20"/>
      <c r="R255" s="23"/>
    </row>
    <row r="256" spans="2:18" hidden="1" x14ac:dyDescent="0.15">
      <c r="B256" s="18" t="s">
        <v>85</v>
      </c>
      <c r="F256" s="20">
        <v>0</v>
      </c>
      <c r="G256" s="20"/>
      <c r="H256" s="20"/>
      <c r="J256" s="7"/>
      <c r="N256" s="20"/>
      <c r="R256" s="23"/>
    </row>
    <row r="257" spans="2:18" hidden="1" x14ac:dyDescent="0.15">
      <c r="B257" s="18" t="s">
        <v>86</v>
      </c>
      <c r="F257" s="20">
        <v>0</v>
      </c>
      <c r="G257" s="20">
        <v>0</v>
      </c>
      <c r="H257" s="20">
        <v>0</v>
      </c>
      <c r="J257" s="7">
        <v>0</v>
      </c>
      <c r="N257" s="20">
        <v>0</v>
      </c>
      <c r="R257" s="23">
        <v>0</v>
      </c>
    </row>
    <row r="258" spans="2:18" hidden="1" x14ac:dyDescent="0.15">
      <c r="B258" s="18" t="s">
        <v>78</v>
      </c>
      <c r="F258" s="20"/>
      <c r="G258" s="20"/>
      <c r="H258" s="20"/>
      <c r="J258" s="7"/>
      <c r="N258" s="20"/>
      <c r="R258" s="23"/>
    </row>
    <row r="259" spans="2:18" hidden="1" x14ac:dyDescent="0.15">
      <c r="B259" s="18" t="s">
        <v>87</v>
      </c>
      <c r="F259" s="20">
        <v>0</v>
      </c>
      <c r="G259" s="20"/>
      <c r="H259" s="20"/>
      <c r="J259" s="7"/>
      <c r="N259" s="20"/>
      <c r="R259" s="23"/>
    </row>
    <row r="260" spans="2:18" hidden="1" x14ac:dyDescent="0.15">
      <c r="B260" s="18" t="s">
        <v>82</v>
      </c>
      <c r="F260" s="20">
        <v>0</v>
      </c>
      <c r="G260" s="20"/>
      <c r="H260" s="20"/>
      <c r="J260" s="7"/>
      <c r="N260" s="20"/>
      <c r="R260" s="23"/>
    </row>
    <row r="261" spans="2:18" hidden="1" x14ac:dyDescent="0.15">
      <c r="B261" s="18" t="s">
        <v>92</v>
      </c>
      <c r="F261" s="20">
        <v>0</v>
      </c>
      <c r="G261" s="20"/>
      <c r="H261" s="20"/>
      <c r="J261" s="7"/>
      <c r="N261" s="20"/>
      <c r="R261" s="23"/>
    </row>
    <row r="262" spans="2:18" hidden="1" x14ac:dyDescent="0.15">
      <c r="B262" s="18" t="s">
        <v>93</v>
      </c>
      <c r="F262" s="20">
        <v>0</v>
      </c>
      <c r="G262" s="20"/>
      <c r="H262" s="20"/>
      <c r="J262" s="7"/>
      <c r="N262" s="20"/>
      <c r="R262" s="23"/>
    </row>
    <row r="263" spans="2:18" ht="21" hidden="1" x14ac:dyDescent="0.15">
      <c r="B263" s="18" t="s">
        <v>90</v>
      </c>
      <c r="F263" s="20">
        <v>0</v>
      </c>
      <c r="G263" s="20"/>
      <c r="H263" s="20"/>
      <c r="J263" s="7"/>
      <c r="N263" s="20"/>
      <c r="R263" s="23"/>
    </row>
    <row r="264" spans="2:18" hidden="1" x14ac:dyDescent="0.15">
      <c r="B264" s="18" t="s">
        <v>91</v>
      </c>
      <c r="F264" s="20">
        <v>0</v>
      </c>
      <c r="G264" s="20">
        <v>0</v>
      </c>
      <c r="H264" s="20">
        <v>0</v>
      </c>
      <c r="J264" s="7">
        <v>0</v>
      </c>
      <c r="N264" s="20">
        <v>0</v>
      </c>
      <c r="R264" s="23">
        <v>0</v>
      </c>
    </row>
    <row r="265" spans="2:18" hidden="1" x14ac:dyDescent="0.15">
      <c r="B265" s="18" t="s">
        <v>82</v>
      </c>
      <c r="F265" s="20">
        <v>0</v>
      </c>
      <c r="G265" s="20"/>
      <c r="H265" s="20"/>
      <c r="J265" s="7"/>
      <c r="N265" s="20"/>
      <c r="R265" s="23"/>
    </row>
    <row r="266" spans="2:18" hidden="1" x14ac:dyDescent="0.15">
      <c r="B266" s="18" t="s">
        <v>92</v>
      </c>
      <c r="F266" s="20">
        <v>0</v>
      </c>
      <c r="G266" s="20"/>
      <c r="H266" s="20"/>
      <c r="J266" s="7"/>
      <c r="N266" s="20"/>
      <c r="R266" s="23"/>
    </row>
    <row r="267" spans="2:18" hidden="1" x14ac:dyDescent="0.15">
      <c r="B267" s="18" t="s">
        <v>93</v>
      </c>
      <c r="F267" s="20">
        <v>0</v>
      </c>
      <c r="G267" s="20"/>
      <c r="H267" s="20"/>
      <c r="J267" s="7"/>
      <c r="N267" s="20"/>
      <c r="R267" s="23"/>
    </row>
    <row r="268" spans="2:18" ht="21" hidden="1" x14ac:dyDescent="0.15">
      <c r="B268" s="18" t="s">
        <v>94</v>
      </c>
      <c r="F268" s="20">
        <v>0</v>
      </c>
      <c r="G268" s="20"/>
      <c r="H268" s="20"/>
      <c r="J268" s="7"/>
      <c r="N268" s="20"/>
      <c r="R268" s="23"/>
    </row>
    <row r="269" spans="2:18" hidden="1" x14ac:dyDescent="0.15">
      <c r="B269" s="18" t="s">
        <v>95</v>
      </c>
      <c r="F269" s="20">
        <v>0</v>
      </c>
      <c r="G269" s="20">
        <v>0</v>
      </c>
      <c r="H269" s="20">
        <v>0</v>
      </c>
      <c r="J269" s="7">
        <v>0</v>
      </c>
      <c r="N269" s="20">
        <v>0</v>
      </c>
      <c r="R269" s="23">
        <v>0</v>
      </c>
    </row>
    <row r="270" spans="2:18" hidden="1" x14ac:dyDescent="0.15">
      <c r="B270" s="18" t="s">
        <v>78</v>
      </c>
      <c r="F270" s="20"/>
      <c r="G270" s="20"/>
      <c r="H270" s="20"/>
      <c r="J270" s="7"/>
      <c r="N270" s="20"/>
      <c r="R270" s="23"/>
    </row>
    <row r="271" spans="2:18" hidden="1" x14ac:dyDescent="0.15">
      <c r="B271" s="18" t="s">
        <v>96</v>
      </c>
      <c r="F271" s="20">
        <v>0</v>
      </c>
      <c r="G271" s="20">
        <v>0</v>
      </c>
      <c r="H271" s="20">
        <v>0</v>
      </c>
      <c r="J271" s="7">
        <v>0</v>
      </c>
      <c r="N271" s="20">
        <v>0</v>
      </c>
      <c r="R271" s="23">
        <v>0</v>
      </c>
    </row>
    <row r="272" spans="2:18" hidden="1" x14ac:dyDescent="0.15">
      <c r="B272" s="18" t="s">
        <v>82</v>
      </c>
      <c r="F272" s="20">
        <v>0</v>
      </c>
      <c r="G272" s="20"/>
      <c r="H272" s="20"/>
      <c r="J272" s="7"/>
      <c r="N272" s="20"/>
      <c r="R272" s="23"/>
    </row>
    <row r="273" spans="2:18" hidden="1" x14ac:dyDescent="0.15">
      <c r="B273" s="18" t="s">
        <v>92</v>
      </c>
      <c r="F273" s="20">
        <v>0</v>
      </c>
      <c r="G273" s="20"/>
      <c r="H273" s="20"/>
      <c r="J273" s="7"/>
      <c r="N273" s="20"/>
      <c r="R273" s="23"/>
    </row>
    <row r="274" spans="2:18" hidden="1" x14ac:dyDescent="0.15">
      <c r="B274" s="18" t="s">
        <v>93</v>
      </c>
      <c r="F274" s="20">
        <v>0</v>
      </c>
      <c r="G274" s="20"/>
      <c r="H274" s="20"/>
      <c r="J274" s="7"/>
      <c r="N274" s="20"/>
      <c r="R274" s="23"/>
    </row>
    <row r="275" spans="2:18" hidden="1" x14ac:dyDescent="0.15">
      <c r="B275" s="18" t="s">
        <v>75</v>
      </c>
      <c r="F275" s="20">
        <v>0</v>
      </c>
      <c r="G275" s="20"/>
      <c r="H275" s="20"/>
      <c r="J275" s="7"/>
      <c r="N275" s="20"/>
      <c r="R275" s="23"/>
    </row>
    <row r="276" spans="2:18" hidden="1" x14ac:dyDescent="0.15">
      <c r="B276" s="18" t="s">
        <v>97</v>
      </c>
      <c r="F276" s="20">
        <v>0</v>
      </c>
      <c r="G276" s="20"/>
      <c r="H276" s="20"/>
      <c r="J276" s="7"/>
      <c r="N276" s="20"/>
      <c r="R276" s="23"/>
    </row>
    <row r="277" spans="2:18" hidden="1" x14ac:dyDescent="0.15">
      <c r="B277" s="18" t="s">
        <v>98</v>
      </c>
      <c r="F277" s="20">
        <v>0</v>
      </c>
      <c r="G277" s="20">
        <v>0</v>
      </c>
      <c r="H277" s="20">
        <v>0</v>
      </c>
      <c r="J277" s="7">
        <v>0</v>
      </c>
      <c r="N277" s="20">
        <v>0</v>
      </c>
      <c r="R277" s="23">
        <v>0</v>
      </c>
    </row>
    <row r="278" spans="2:18" hidden="1" x14ac:dyDescent="0.15">
      <c r="B278" s="18" t="s">
        <v>82</v>
      </c>
      <c r="F278" s="20">
        <v>0</v>
      </c>
      <c r="G278" s="20"/>
      <c r="H278" s="20"/>
      <c r="J278" s="7"/>
      <c r="N278" s="20"/>
      <c r="R278" s="23"/>
    </row>
    <row r="279" spans="2:18" hidden="1" x14ac:dyDescent="0.15">
      <c r="B279" s="18" t="s">
        <v>92</v>
      </c>
      <c r="F279" s="20">
        <v>0</v>
      </c>
      <c r="G279" s="20"/>
      <c r="H279" s="20"/>
      <c r="J279" s="7"/>
      <c r="N279" s="20"/>
      <c r="R279" s="23"/>
    </row>
    <row r="280" spans="2:18" hidden="1" x14ac:dyDescent="0.15">
      <c r="B280" s="18" t="s">
        <v>93</v>
      </c>
      <c r="F280" s="20">
        <v>0</v>
      </c>
      <c r="G280" s="20"/>
      <c r="H280" s="20"/>
      <c r="J280" s="7"/>
      <c r="N280" s="20"/>
      <c r="R280" s="23"/>
    </row>
    <row r="281" spans="2:18" hidden="1" x14ac:dyDescent="0.15">
      <c r="B281" s="18" t="s">
        <v>99</v>
      </c>
      <c r="F281" s="20">
        <v>0</v>
      </c>
      <c r="G281" s="20"/>
      <c r="H281" s="20"/>
      <c r="J281" s="7"/>
      <c r="N281" s="20"/>
      <c r="R281" s="23"/>
    </row>
    <row r="282" spans="2:18" hidden="1" x14ac:dyDescent="0.15">
      <c r="B282" s="18" t="s">
        <v>100</v>
      </c>
      <c r="F282" s="20">
        <v>0</v>
      </c>
      <c r="G282" s="20">
        <v>0</v>
      </c>
      <c r="H282" s="20">
        <v>0</v>
      </c>
      <c r="J282" s="7">
        <v>0</v>
      </c>
      <c r="N282" s="20">
        <v>0</v>
      </c>
      <c r="R282" s="23">
        <v>0</v>
      </c>
    </row>
    <row r="283" spans="2:18" hidden="1" x14ac:dyDescent="0.15">
      <c r="B283" s="18" t="s">
        <v>82</v>
      </c>
      <c r="F283" s="20">
        <v>0</v>
      </c>
      <c r="G283" s="20"/>
      <c r="H283" s="20"/>
      <c r="J283" s="7"/>
      <c r="N283" s="20"/>
      <c r="R283" s="23"/>
    </row>
    <row r="284" spans="2:18" hidden="1" x14ac:dyDescent="0.15">
      <c r="B284" s="18" t="s">
        <v>92</v>
      </c>
      <c r="F284" s="20">
        <v>0</v>
      </c>
      <c r="G284" s="20"/>
      <c r="H284" s="20"/>
      <c r="J284" s="7"/>
      <c r="N284" s="20"/>
      <c r="R284" s="23"/>
    </row>
    <row r="285" spans="2:18" hidden="1" x14ac:dyDescent="0.15">
      <c r="B285" s="18" t="s">
        <v>93</v>
      </c>
      <c r="F285" s="20">
        <v>0</v>
      </c>
      <c r="G285" s="20"/>
      <c r="H285" s="20"/>
      <c r="J285" s="7"/>
      <c r="N285" s="20"/>
      <c r="R285" s="23"/>
    </row>
    <row r="286" spans="2:18" ht="21" hidden="1" x14ac:dyDescent="0.15">
      <c r="B286" s="18" t="s">
        <v>101</v>
      </c>
      <c r="F286" s="20">
        <v>0</v>
      </c>
      <c r="G286" s="20"/>
      <c r="H286" s="20"/>
      <c r="J286" s="7"/>
      <c r="N286" s="20"/>
      <c r="R286" s="23"/>
    </row>
    <row r="287" spans="2:18" hidden="1" x14ac:dyDescent="0.15">
      <c r="B287" s="18" t="s">
        <v>102</v>
      </c>
      <c r="F287" s="20">
        <v>0</v>
      </c>
      <c r="G287" s="20">
        <v>0</v>
      </c>
      <c r="H287" s="20">
        <v>0</v>
      </c>
      <c r="J287" s="7">
        <v>0</v>
      </c>
      <c r="N287" s="20">
        <v>0</v>
      </c>
      <c r="R287" s="23">
        <v>0</v>
      </c>
    </row>
    <row r="288" spans="2:18" hidden="1" x14ac:dyDescent="0.15">
      <c r="B288" s="18" t="s">
        <v>78</v>
      </c>
      <c r="F288" s="20"/>
      <c r="G288" s="20"/>
      <c r="H288" s="20"/>
      <c r="J288" s="7"/>
      <c r="N288" s="20"/>
      <c r="R288" s="23"/>
    </row>
    <row r="289" spans="2:18" hidden="1" x14ac:dyDescent="0.15">
      <c r="B289" s="18" t="s">
        <v>87</v>
      </c>
      <c r="F289" s="20">
        <v>0</v>
      </c>
      <c r="G289" s="20"/>
      <c r="H289" s="20"/>
      <c r="J289" s="7"/>
      <c r="N289" s="20"/>
      <c r="R289" s="23"/>
    </row>
    <row r="290" spans="2:18" hidden="1" x14ac:dyDescent="0.15">
      <c r="B290" s="18" t="s">
        <v>82</v>
      </c>
      <c r="F290" s="20">
        <v>0</v>
      </c>
      <c r="G290" s="20"/>
      <c r="H290" s="20"/>
      <c r="J290" s="7"/>
      <c r="N290" s="20"/>
      <c r="R290" s="23"/>
    </row>
    <row r="291" spans="2:18" hidden="1" x14ac:dyDescent="0.15">
      <c r="B291" s="18" t="s">
        <v>92</v>
      </c>
      <c r="F291" s="20">
        <v>0</v>
      </c>
      <c r="G291" s="20"/>
      <c r="H291" s="20"/>
      <c r="J291" s="7"/>
      <c r="N291" s="20"/>
      <c r="R291" s="23"/>
    </row>
    <row r="292" spans="2:18" hidden="1" x14ac:dyDescent="0.15">
      <c r="B292" s="18" t="s">
        <v>93</v>
      </c>
      <c r="F292" s="20">
        <v>0</v>
      </c>
      <c r="G292" s="20"/>
      <c r="H292" s="20"/>
      <c r="J292" s="7"/>
      <c r="N292" s="20"/>
      <c r="R292" s="23"/>
    </row>
    <row r="293" spans="2:18" hidden="1" x14ac:dyDescent="0.15">
      <c r="B293" s="18" t="s">
        <v>103</v>
      </c>
      <c r="F293" s="20">
        <v>0</v>
      </c>
      <c r="G293" s="20"/>
      <c r="H293" s="20"/>
      <c r="J293" s="7"/>
      <c r="N293" s="20"/>
      <c r="R293" s="23"/>
    </row>
    <row r="294" spans="2:18" hidden="1" x14ac:dyDescent="0.15">
      <c r="B294" s="18" t="s">
        <v>104</v>
      </c>
      <c r="F294" s="20">
        <v>0</v>
      </c>
      <c r="G294" s="20">
        <v>0</v>
      </c>
      <c r="H294" s="20">
        <v>0</v>
      </c>
      <c r="J294" s="7">
        <v>0</v>
      </c>
      <c r="N294" s="20">
        <v>0</v>
      </c>
      <c r="R294" s="23">
        <v>0</v>
      </c>
    </row>
    <row r="295" spans="2:18" hidden="1" x14ac:dyDescent="0.15">
      <c r="B295" s="18" t="s">
        <v>105</v>
      </c>
      <c r="F295" s="20">
        <v>0</v>
      </c>
      <c r="G295" s="20"/>
      <c r="H295" s="20"/>
      <c r="J295" s="7"/>
      <c r="N295" s="20"/>
      <c r="R295" s="23"/>
    </row>
    <row r="296" spans="2:18" hidden="1" x14ac:dyDescent="0.15">
      <c r="B296" s="18" t="s">
        <v>106</v>
      </c>
      <c r="F296" s="20">
        <v>0</v>
      </c>
      <c r="G296" s="20"/>
      <c r="H296" s="20"/>
      <c r="J296" s="7"/>
      <c r="N296" s="20"/>
      <c r="R296" s="23"/>
    </row>
    <row r="297" spans="2:18" hidden="1" x14ac:dyDescent="0.15">
      <c r="B297" s="18" t="s">
        <v>92</v>
      </c>
      <c r="F297" s="20">
        <v>0</v>
      </c>
      <c r="G297" s="20"/>
      <c r="H297" s="20"/>
      <c r="J297" s="7"/>
      <c r="N297" s="20"/>
      <c r="R297" s="23"/>
    </row>
    <row r="298" spans="2:18" hidden="1" x14ac:dyDescent="0.15">
      <c r="B298" s="18" t="s">
        <v>93</v>
      </c>
      <c r="F298" s="20">
        <v>0</v>
      </c>
      <c r="G298" s="20"/>
      <c r="H298" s="20"/>
      <c r="J298" s="7"/>
      <c r="N298" s="20"/>
      <c r="R298" s="23"/>
    </row>
    <row r="299" spans="2:18" hidden="1" x14ac:dyDescent="0.15">
      <c r="B299" s="18" t="s">
        <v>107</v>
      </c>
      <c r="F299" s="20">
        <v>0</v>
      </c>
      <c r="G299" s="20"/>
      <c r="H299" s="20"/>
      <c r="J299" s="7"/>
      <c r="N299" s="20"/>
      <c r="R299" s="23"/>
    </row>
    <row r="300" spans="2:18" x14ac:dyDescent="0.15">
      <c r="B300" s="18" t="s">
        <v>108</v>
      </c>
      <c r="C300" s="19"/>
      <c r="F300" s="20">
        <v>48.43</v>
      </c>
      <c r="G300" s="20">
        <v>48.43</v>
      </c>
      <c r="H300" s="20">
        <v>0</v>
      </c>
      <c r="J300" s="7">
        <v>2.81</v>
      </c>
      <c r="N300" s="20">
        <v>0</v>
      </c>
      <c r="R300" s="23">
        <v>0</v>
      </c>
    </row>
    <row r="301" spans="2:18" x14ac:dyDescent="0.15">
      <c r="B301" s="18" t="s">
        <v>130</v>
      </c>
      <c r="C301" s="19"/>
      <c r="F301" s="20">
        <v>32.93</v>
      </c>
      <c r="G301" s="20"/>
      <c r="H301" s="20"/>
      <c r="J301" s="7"/>
      <c r="N301" s="20"/>
      <c r="R301" s="23"/>
    </row>
    <row r="302" spans="2:18" x14ac:dyDescent="0.15">
      <c r="B302" s="18" t="s">
        <v>131</v>
      </c>
      <c r="C302" s="19"/>
      <c r="F302" s="20">
        <v>19.38</v>
      </c>
      <c r="G302" s="20"/>
      <c r="H302" s="20"/>
      <c r="J302" s="7"/>
      <c r="N302" s="20"/>
      <c r="R302" s="23"/>
    </row>
    <row r="303" spans="2:18" x14ac:dyDescent="0.15">
      <c r="B303" s="18" t="s">
        <v>109</v>
      </c>
      <c r="C303" s="19"/>
      <c r="F303" s="20">
        <v>100.74</v>
      </c>
      <c r="G303" s="20"/>
      <c r="H303" s="20"/>
      <c r="J303" s="7"/>
      <c r="N303" s="20"/>
      <c r="R303" s="23"/>
    </row>
    <row r="304" spans="2:18" hidden="1" x14ac:dyDescent="0.15">
      <c r="B304" s="18" t="s">
        <v>110</v>
      </c>
      <c r="F304" s="20">
        <v>0</v>
      </c>
      <c r="G304" s="20">
        <v>0</v>
      </c>
      <c r="H304" s="20">
        <v>0</v>
      </c>
      <c r="J304" s="7">
        <v>0</v>
      </c>
      <c r="N304" s="20">
        <v>0</v>
      </c>
      <c r="R304" s="23">
        <v>0</v>
      </c>
    </row>
    <row r="305" spans="2:18" hidden="1" x14ac:dyDescent="0.15">
      <c r="B305" s="18" t="s">
        <v>82</v>
      </c>
      <c r="F305" s="20">
        <v>0</v>
      </c>
      <c r="G305" s="20"/>
      <c r="H305" s="20"/>
      <c r="J305" s="7"/>
      <c r="N305" s="20"/>
      <c r="R305" s="23"/>
    </row>
    <row r="306" spans="2:18" hidden="1" x14ac:dyDescent="0.15">
      <c r="B306" s="18" t="s">
        <v>92</v>
      </c>
      <c r="F306" s="20">
        <v>0</v>
      </c>
      <c r="G306" s="20"/>
      <c r="H306" s="20"/>
      <c r="J306" s="7"/>
      <c r="N306" s="20"/>
      <c r="R306" s="23"/>
    </row>
    <row r="307" spans="2:18" hidden="1" x14ac:dyDescent="0.15">
      <c r="B307" s="18" t="s">
        <v>93</v>
      </c>
      <c r="F307" s="20">
        <v>0</v>
      </c>
      <c r="G307" s="20"/>
      <c r="H307" s="20"/>
      <c r="J307" s="7"/>
      <c r="N307" s="20"/>
      <c r="R307" s="23"/>
    </row>
    <row r="308" spans="2:18" hidden="1" x14ac:dyDescent="0.15">
      <c r="B308" s="18" t="s">
        <v>111</v>
      </c>
      <c r="F308" s="20">
        <v>0</v>
      </c>
      <c r="G308" s="20"/>
      <c r="H308" s="20"/>
      <c r="J308" s="7"/>
      <c r="N308" s="20"/>
      <c r="R308" s="23"/>
    </row>
    <row r="309" spans="2:18" ht="21" hidden="1" x14ac:dyDescent="0.15">
      <c r="B309" s="18" t="s">
        <v>112</v>
      </c>
      <c r="F309" s="20">
        <v>0</v>
      </c>
      <c r="G309" s="20">
        <v>0</v>
      </c>
      <c r="H309" s="20">
        <v>0</v>
      </c>
      <c r="J309" s="7">
        <v>0</v>
      </c>
      <c r="N309" s="20">
        <v>0</v>
      </c>
      <c r="R309" s="23">
        <v>0</v>
      </c>
    </row>
    <row r="310" spans="2:18" hidden="1" x14ac:dyDescent="0.15">
      <c r="B310" s="18" t="s">
        <v>82</v>
      </c>
      <c r="F310" s="20">
        <v>0</v>
      </c>
      <c r="G310" s="20"/>
      <c r="H310" s="20"/>
      <c r="J310" s="7"/>
      <c r="N310" s="20"/>
      <c r="R310" s="23"/>
    </row>
    <row r="311" spans="2:18" x14ac:dyDescent="0.15">
      <c r="B311" s="18" t="s">
        <v>132</v>
      </c>
      <c r="C311" s="19"/>
      <c r="F311" s="20">
        <v>100.74</v>
      </c>
      <c r="G311" s="20">
        <v>0</v>
      </c>
      <c r="H311" s="20">
        <v>0</v>
      </c>
      <c r="J311" s="7">
        <v>0</v>
      </c>
      <c r="N311" s="20">
        <v>0</v>
      </c>
      <c r="R311" s="23">
        <v>0</v>
      </c>
    </row>
    <row r="312" spans="2:18" ht="21" hidden="1" x14ac:dyDescent="0.15">
      <c r="B312" s="18" t="s">
        <v>114</v>
      </c>
      <c r="F312" s="20">
        <v>0</v>
      </c>
      <c r="G312" s="20"/>
      <c r="H312" s="20"/>
      <c r="J312" s="7"/>
      <c r="N312" s="20"/>
      <c r="R312" s="23"/>
    </row>
    <row r="313" spans="2:18" x14ac:dyDescent="0.15">
      <c r="B313" s="18" t="s">
        <v>115</v>
      </c>
      <c r="C313" s="19"/>
      <c r="F313" s="20">
        <v>32.93</v>
      </c>
      <c r="G313" s="20"/>
      <c r="H313" s="20"/>
      <c r="J313" s="7"/>
      <c r="N313" s="20"/>
      <c r="R313" s="23"/>
    </row>
    <row r="314" spans="2:18" x14ac:dyDescent="0.15">
      <c r="B314" s="18" t="s">
        <v>116</v>
      </c>
      <c r="C314" s="19"/>
      <c r="F314" s="20">
        <v>19.38</v>
      </c>
      <c r="G314" s="20"/>
      <c r="H314" s="20"/>
      <c r="J314" s="7"/>
      <c r="N314" s="20"/>
      <c r="R314" s="23"/>
    </row>
    <row r="315" spans="2:18" ht="21" hidden="1" x14ac:dyDescent="0.15">
      <c r="B315" s="18" t="s">
        <v>39</v>
      </c>
      <c r="F315" s="20">
        <v>0</v>
      </c>
      <c r="G315" s="20"/>
      <c r="H315" s="20"/>
      <c r="J315" s="7"/>
      <c r="N315" s="20">
        <v>0</v>
      </c>
      <c r="R315" s="23"/>
    </row>
    <row r="316" spans="2:18" hidden="1" x14ac:dyDescent="0.15">
      <c r="B316" s="18" t="s">
        <v>133</v>
      </c>
      <c r="F316" s="20">
        <v>0</v>
      </c>
      <c r="G316" s="20"/>
      <c r="H316" s="20"/>
      <c r="J316" s="7"/>
      <c r="N316" s="20">
        <v>0</v>
      </c>
      <c r="R316" s="23"/>
    </row>
    <row r="317" spans="2:18" hidden="1" x14ac:dyDescent="0.15">
      <c r="B317" s="18" t="s">
        <v>118</v>
      </c>
      <c r="C317" s="19"/>
      <c r="F317" s="20">
        <v>48.43</v>
      </c>
      <c r="G317" s="20"/>
      <c r="H317" s="20"/>
      <c r="J317" s="7"/>
      <c r="N317" s="20"/>
      <c r="R317" s="23"/>
    </row>
    <row r="318" spans="2:18" hidden="1" x14ac:dyDescent="0.15">
      <c r="B318" s="18" t="s">
        <v>119</v>
      </c>
      <c r="F318" s="20">
        <v>0</v>
      </c>
      <c r="G318" s="20"/>
      <c r="H318" s="20"/>
      <c r="J318" s="7"/>
      <c r="N318" s="20"/>
      <c r="R318" s="23"/>
    </row>
    <row r="319" spans="2:18" hidden="1" x14ac:dyDescent="0.15">
      <c r="B319" s="18" t="s">
        <v>120</v>
      </c>
      <c r="C319" s="19"/>
      <c r="F319" s="20">
        <v>48.43</v>
      </c>
      <c r="G319" s="20"/>
      <c r="H319" s="20"/>
      <c r="J319" s="7"/>
      <c r="N319" s="20"/>
      <c r="R319" s="23"/>
    </row>
    <row r="320" spans="2:18" hidden="1" x14ac:dyDescent="0.15">
      <c r="B320" s="18" t="s">
        <v>121</v>
      </c>
      <c r="C320" s="19"/>
      <c r="F320" s="20"/>
      <c r="G320" s="20"/>
      <c r="H320" s="20"/>
      <c r="J320" s="7">
        <v>2.81</v>
      </c>
      <c r="N320" s="20"/>
      <c r="R320" s="23"/>
    </row>
    <row r="321" spans="1:18" hidden="1" x14ac:dyDescent="0.15">
      <c r="B321" s="18" t="s">
        <v>122</v>
      </c>
      <c r="F321" s="20"/>
      <c r="G321" s="20"/>
      <c r="H321" s="20"/>
      <c r="J321" s="7">
        <v>0</v>
      </c>
      <c r="N321" s="20"/>
      <c r="R321" s="23"/>
    </row>
    <row r="322" spans="1:18" hidden="1" x14ac:dyDescent="0.15">
      <c r="B322" s="18" t="s">
        <v>123</v>
      </c>
      <c r="C322" s="19"/>
      <c r="F322" s="20"/>
      <c r="G322" s="20"/>
      <c r="H322" s="20"/>
      <c r="J322" s="7">
        <v>2.81</v>
      </c>
      <c r="N322" s="20"/>
      <c r="R322" s="23"/>
    </row>
    <row r="324" spans="1:18" x14ac:dyDescent="0.15">
      <c r="B324" s="52" t="s">
        <v>134</v>
      </c>
      <c r="C324" s="52"/>
      <c r="D324" s="52"/>
      <c r="E324" s="52"/>
      <c r="F324" s="52"/>
      <c r="G324" s="52"/>
      <c r="H324" s="52"/>
      <c r="I324" s="52"/>
      <c r="J324" s="52"/>
    </row>
    <row r="325" spans="1:18" x14ac:dyDescent="0.15">
      <c r="B325" s="52"/>
      <c r="C325" s="52"/>
      <c r="D325" s="52"/>
      <c r="E325" s="52"/>
      <c r="F325" s="52"/>
      <c r="G325" s="52"/>
      <c r="H325" s="52"/>
      <c r="I325" s="52"/>
      <c r="J325" s="52"/>
    </row>
    <row r="326" spans="1:18" x14ac:dyDescent="0.15">
      <c r="A326" s="45" t="s">
        <v>135</v>
      </c>
      <c r="B326" s="41" t="s">
        <v>136</v>
      </c>
      <c r="C326" s="46">
        <v>1</v>
      </c>
      <c r="D326" s="12">
        <v>3740</v>
      </c>
      <c r="E326" s="12">
        <v>0</v>
      </c>
      <c r="F326" s="47">
        <v>3740</v>
      </c>
      <c r="G326" s="47">
        <v>0</v>
      </c>
      <c r="H326" s="12">
        <v>0</v>
      </c>
      <c r="I326" s="14"/>
      <c r="J326" s="14">
        <v>0</v>
      </c>
      <c r="K326" s="1" t="s">
        <v>31</v>
      </c>
      <c r="L326" s="1" t="s">
        <v>32</v>
      </c>
      <c r="N326" s="47">
        <v>3740</v>
      </c>
    </row>
    <row r="327" spans="1:18" ht="21.95" customHeight="1" x14ac:dyDescent="0.15">
      <c r="A327" s="46"/>
      <c r="B327" s="46"/>
      <c r="C327" s="46"/>
      <c r="D327" s="13">
        <v>0</v>
      </c>
      <c r="E327" s="13">
        <v>0</v>
      </c>
      <c r="F327" s="47"/>
      <c r="G327" s="47"/>
      <c r="H327" s="13">
        <v>0</v>
      </c>
      <c r="J327" s="1">
        <v>0</v>
      </c>
      <c r="K327" s="1" t="s">
        <v>33</v>
      </c>
      <c r="L327" s="1" t="s">
        <v>34</v>
      </c>
      <c r="N327" s="47"/>
    </row>
    <row r="328" spans="1:18" hidden="1" x14ac:dyDescent="0.15">
      <c r="B328" s="15" t="s">
        <v>35</v>
      </c>
    </row>
    <row r="329" spans="1:18" hidden="1" x14ac:dyDescent="0.15">
      <c r="B329" s="15" t="s">
        <v>36</v>
      </c>
    </row>
    <row r="330" spans="1:18" hidden="1" x14ac:dyDescent="0.15">
      <c r="B330" s="15" t="s">
        <v>37</v>
      </c>
    </row>
    <row r="331" spans="1:18" hidden="1" x14ac:dyDescent="0.15">
      <c r="B331" s="15" t="s">
        <v>38</v>
      </c>
      <c r="F331" s="1">
        <v>3740</v>
      </c>
    </row>
    <row r="332" spans="1:18" ht="21" hidden="1" x14ac:dyDescent="0.15">
      <c r="B332" s="15" t="s">
        <v>39</v>
      </c>
    </row>
    <row r="333" spans="1:18" ht="21" hidden="1" x14ac:dyDescent="0.15">
      <c r="B333" s="15" t="s">
        <v>40</v>
      </c>
      <c r="C333" s="16"/>
      <c r="K333" s="1" t="s">
        <v>41</v>
      </c>
      <c r="L333" s="1" t="s">
        <v>42</v>
      </c>
    </row>
    <row r="334" spans="1:18" hidden="1" x14ac:dyDescent="0.15">
      <c r="B334" s="15" t="s">
        <v>43</v>
      </c>
    </row>
    <row r="335" spans="1:18" ht="21" hidden="1" x14ac:dyDescent="0.15">
      <c r="B335" s="15" t="s">
        <v>44</v>
      </c>
    </row>
    <row r="336" spans="1:18" hidden="1" x14ac:dyDescent="0.15">
      <c r="B336" s="15" t="s">
        <v>45</v>
      </c>
    </row>
    <row r="337" spans="1:18" x14ac:dyDescent="0.15">
      <c r="A337" s="17"/>
      <c r="B337" s="17"/>
      <c r="C337" s="17"/>
      <c r="D337" s="17"/>
      <c r="E337" s="17"/>
      <c r="F337" s="17"/>
      <c r="G337" s="17"/>
      <c r="H337" s="17"/>
      <c r="I337" s="17"/>
      <c r="J337" s="17"/>
    </row>
    <row r="338" spans="1:18" x14ac:dyDescent="0.15">
      <c r="B338" s="18" t="s">
        <v>137</v>
      </c>
      <c r="C338" s="19"/>
      <c r="F338" s="20">
        <v>3740</v>
      </c>
      <c r="G338" s="20">
        <v>0</v>
      </c>
      <c r="H338" s="20">
        <v>0</v>
      </c>
      <c r="J338" s="7">
        <v>0</v>
      </c>
      <c r="N338" s="20">
        <v>3740</v>
      </c>
      <c r="R338" s="23">
        <v>0</v>
      </c>
    </row>
    <row r="339" spans="1:18" hidden="1" x14ac:dyDescent="0.15">
      <c r="B339" s="18" t="s">
        <v>67</v>
      </c>
      <c r="F339" s="20">
        <v>0</v>
      </c>
      <c r="G339" s="20">
        <v>0</v>
      </c>
      <c r="H339" s="20">
        <v>0</v>
      </c>
      <c r="J339" s="7">
        <v>0</v>
      </c>
      <c r="N339" s="20">
        <v>0</v>
      </c>
      <c r="R339" s="23">
        <v>0</v>
      </c>
    </row>
    <row r="340" spans="1:18" hidden="1" x14ac:dyDescent="0.15">
      <c r="B340" s="18" t="s">
        <v>68</v>
      </c>
      <c r="F340" s="20">
        <v>0</v>
      </c>
      <c r="G340" s="20"/>
      <c r="H340" s="20"/>
      <c r="J340" s="7"/>
      <c r="N340" s="20"/>
      <c r="R340" s="23"/>
    </row>
    <row r="341" spans="1:18" hidden="1" x14ac:dyDescent="0.15">
      <c r="B341" s="18" t="s">
        <v>69</v>
      </c>
      <c r="F341" s="20">
        <v>0</v>
      </c>
      <c r="G341" s="20"/>
      <c r="H341" s="20"/>
      <c r="J341" s="7"/>
      <c r="N341" s="20"/>
      <c r="R341" s="23"/>
    </row>
    <row r="342" spans="1:18" hidden="1" x14ac:dyDescent="0.15">
      <c r="B342" s="18" t="s">
        <v>70</v>
      </c>
      <c r="F342" s="20">
        <v>0</v>
      </c>
      <c r="G342" s="20"/>
      <c r="H342" s="20"/>
      <c r="J342" s="7"/>
      <c r="N342" s="20"/>
      <c r="R342" s="23"/>
    </row>
    <row r="343" spans="1:18" hidden="1" x14ac:dyDescent="0.15">
      <c r="B343" s="18" t="s">
        <v>71</v>
      </c>
      <c r="F343" s="20">
        <v>0</v>
      </c>
      <c r="G343" s="20"/>
      <c r="H343" s="20"/>
      <c r="J343" s="7"/>
      <c r="N343" s="20"/>
      <c r="R343" s="23"/>
    </row>
    <row r="344" spans="1:18" hidden="1" x14ac:dyDescent="0.15">
      <c r="B344" s="18" t="s">
        <v>72</v>
      </c>
      <c r="F344" s="20">
        <v>0</v>
      </c>
      <c r="G344" s="20"/>
      <c r="H344" s="20"/>
      <c r="J344" s="7"/>
      <c r="N344" s="20"/>
      <c r="R344" s="23"/>
    </row>
    <row r="345" spans="1:18" hidden="1" x14ac:dyDescent="0.15">
      <c r="B345" s="18" t="s">
        <v>73</v>
      </c>
      <c r="F345" s="20">
        <v>0</v>
      </c>
      <c r="G345" s="20"/>
      <c r="H345" s="20"/>
      <c r="J345" s="7"/>
      <c r="N345" s="20"/>
      <c r="R345" s="23"/>
    </row>
    <row r="346" spans="1:18" hidden="1" x14ac:dyDescent="0.15">
      <c r="B346" s="18" t="s">
        <v>74</v>
      </c>
      <c r="F346" s="20">
        <v>0</v>
      </c>
      <c r="G346" s="20"/>
      <c r="H346" s="20"/>
      <c r="J346" s="7"/>
      <c r="N346" s="20"/>
      <c r="R346" s="23"/>
    </row>
    <row r="347" spans="1:18" hidden="1" x14ac:dyDescent="0.15">
      <c r="B347" s="18" t="s">
        <v>75</v>
      </c>
      <c r="F347" s="20">
        <v>0</v>
      </c>
      <c r="G347" s="20"/>
      <c r="H347" s="20"/>
      <c r="J347" s="7"/>
      <c r="N347" s="20"/>
      <c r="R347" s="23"/>
    </row>
    <row r="348" spans="1:18" hidden="1" x14ac:dyDescent="0.15">
      <c r="B348" s="18" t="s">
        <v>76</v>
      </c>
      <c r="F348" s="20">
        <v>0</v>
      </c>
      <c r="G348" s="20"/>
      <c r="H348" s="20"/>
      <c r="J348" s="7"/>
      <c r="N348" s="20"/>
      <c r="R348" s="23"/>
    </row>
    <row r="349" spans="1:18" hidden="1" x14ac:dyDescent="0.15">
      <c r="B349" s="18" t="s">
        <v>77</v>
      </c>
      <c r="F349" s="20">
        <v>0</v>
      </c>
      <c r="G349" s="20">
        <v>0</v>
      </c>
      <c r="H349" s="20">
        <v>0</v>
      </c>
      <c r="J349" s="7">
        <v>0</v>
      </c>
      <c r="N349" s="20">
        <v>0</v>
      </c>
      <c r="R349" s="23">
        <v>0</v>
      </c>
    </row>
    <row r="350" spans="1:18" hidden="1" x14ac:dyDescent="0.15">
      <c r="B350" s="18" t="s">
        <v>78</v>
      </c>
      <c r="F350" s="20"/>
      <c r="G350" s="20"/>
      <c r="H350" s="20"/>
      <c r="J350" s="7"/>
      <c r="N350" s="20"/>
      <c r="R350" s="23"/>
    </row>
    <row r="351" spans="1:18" hidden="1" x14ac:dyDescent="0.15">
      <c r="B351" s="18" t="s">
        <v>79</v>
      </c>
      <c r="F351" s="20"/>
      <c r="G351" s="20">
        <v>0</v>
      </c>
      <c r="H351" s="20"/>
      <c r="J351" s="7"/>
      <c r="N351" s="20"/>
      <c r="R351" s="23"/>
    </row>
    <row r="352" spans="1:18" hidden="1" x14ac:dyDescent="0.15">
      <c r="B352" s="18" t="s">
        <v>80</v>
      </c>
      <c r="F352" s="20">
        <v>0</v>
      </c>
      <c r="G352" s="20"/>
      <c r="H352" s="20"/>
      <c r="J352" s="7"/>
      <c r="N352" s="20"/>
      <c r="R352" s="23"/>
    </row>
    <row r="353" spans="2:18" ht="21" hidden="1" x14ac:dyDescent="0.15">
      <c r="B353" s="18" t="s">
        <v>81</v>
      </c>
      <c r="F353" s="20">
        <v>0</v>
      </c>
      <c r="G353" s="20"/>
      <c r="H353" s="20"/>
      <c r="J353" s="7"/>
      <c r="N353" s="20"/>
      <c r="R353" s="23"/>
    </row>
    <row r="354" spans="2:18" hidden="1" x14ac:dyDescent="0.15">
      <c r="B354" s="18" t="s">
        <v>82</v>
      </c>
      <c r="F354" s="20">
        <v>0</v>
      </c>
      <c r="G354" s="20"/>
      <c r="H354" s="20"/>
      <c r="J354" s="7"/>
      <c r="N354" s="20"/>
      <c r="R354" s="23"/>
    </row>
    <row r="355" spans="2:18" hidden="1" x14ac:dyDescent="0.15">
      <c r="B355" s="18" t="s">
        <v>92</v>
      </c>
      <c r="F355" s="20">
        <v>0</v>
      </c>
      <c r="G355" s="20"/>
      <c r="H355" s="20"/>
      <c r="J355" s="7"/>
      <c r="N355" s="20"/>
      <c r="R355" s="23"/>
    </row>
    <row r="356" spans="2:18" hidden="1" x14ac:dyDescent="0.15">
      <c r="B356" s="18" t="s">
        <v>93</v>
      </c>
      <c r="F356" s="20">
        <v>0</v>
      </c>
      <c r="G356" s="20"/>
      <c r="H356" s="20"/>
      <c r="J356" s="7"/>
      <c r="N356" s="20"/>
      <c r="R356" s="23"/>
    </row>
    <row r="357" spans="2:18" hidden="1" x14ac:dyDescent="0.15">
      <c r="B357" s="18" t="s">
        <v>75</v>
      </c>
      <c r="F357" s="20">
        <v>0</v>
      </c>
      <c r="G357" s="20"/>
      <c r="H357" s="20"/>
      <c r="J357" s="7"/>
      <c r="N357" s="20"/>
      <c r="R357" s="23"/>
    </row>
    <row r="358" spans="2:18" hidden="1" x14ac:dyDescent="0.15">
      <c r="B358" s="18" t="s">
        <v>85</v>
      </c>
      <c r="F358" s="20">
        <v>0</v>
      </c>
      <c r="G358" s="20"/>
      <c r="H358" s="20"/>
      <c r="J358" s="7"/>
      <c r="N358" s="20"/>
      <c r="R358" s="23"/>
    </row>
    <row r="359" spans="2:18" x14ac:dyDescent="0.15">
      <c r="B359" s="18" t="s">
        <v>86</v>
      </c>
      <c r="C359" s="19"/>
      <c r="F359" s="20">
        <v>3740</v>
      </c>
      <c r="G359" s="20">
        <v>0</v>
      </c>
      <c r="H359" s="20">
        <v>0</v>
      </c>
      <c r="J359" s="7">
        <v>0</v>
      </c>
      <c r="N359" s="20">
        <v>3740</v>
      </c>
      <c r="R359" s="23">
        <v>0</v>
      </c>
    </row>
    <row r="360" spans="2:18" hidden="1" x14ac:dyDescent="0.15">
      <c r="B360" s="18" t="s">
        <v>78</v>
      </c>
      <c r="F360" s="20"/>
      <c r="G360" s="20"/>
      <c r="H360" s="20"/>
      <c r="J360" s="7"/>
      <c r="N360" s="20"/>
      <c r="R360" s="23"/>
    </row>
    <row r="361" spans="2:18" hidden="1" x14ac:dyDescent="0.15">
      <c r="B361" s="18" t="s">
        <v>87</v>
      </c>
      <c r="F361" s="20">
        <v>0</v>
      </c>
      <c r="G361" s="20"/>
      <c r="H361" s="20"/>
      <c r="J361" s="7"/>
      <c r="N361" s="20"/>
      <c r="R361" s="23"/>
    </row>
    <row r="362" spans="2:18" hidden="1" x14ac:dyDescent="0.15">
      <c r="B362" s="18" t="s">
        <v>82</v>
      </c>
      <c r="F362" s="20">
        <v>0</v>
      </c>
      <c r="G362" s="20"/>
      <c r="H362" s="20"/>
      <c r="J362" s="7"/>
      <c r="N362" s="20"/>
      <c r="R362" s="23"/>
    </row>
    <row r="363" spans="2:18" hidden="1" x14ac:dyDescent="0.15">
      <c r="B363" s="18" t="s">
        <v>92</v>
      </c>
      <c r="F363" s="20">
        <v>0</v>
      </c>
      <c r="G363" s="20"/>
      <c r="H363" s="20"/>
      <c r="J363" s="7"/>
      <c r="N363" s="20"/>
      <c r="R363" s="23"/>
    </row>
    <row r="364" spans="2:18" hidden="1" x14ac:dyDescent="0.15">
      <c r="B364" s="18" t="s">
        <v>93</v>
      </c>
      <c r="F364" s="20">
        <v>0</v>
      </c>
      <c r="G364" s="20"/>
      <c r="H364" s="20"/>
      <c r="J364" s="7"/>
      <c r="N364" s="20"/>
      <c r="R364" s="23"/>
    </row>
    <row r="365" spans="2:18" ht="21" x14ac:dyDescent="0.15">
      <c r="B365" s="18" t="s">
        <v>90</v>
      </c>
      <c r="C365" s="19"/>
      <c r="F365" s="20">
        <v>3740</v>
      </c>
      <c r="G365" s="20"/>
      <c r="H365" s="20"/>
      <c r="J365" s="7"/>
      <c r="N365" s="20"/>
      <c r="R365" s="23"/>
    </row>
    <row r="366" spans="2:18" hidden="1" x14ac:dyDescent="0.15">
      <c r="B366" s="18" t="s">
        <v>91</v>
      </c>
      <c r="F366" s="20">
        <v>0</v>
      </c>
      <c r="G366" s="20">
        <v>0</v>
      </c>
      <c r="H366" s="20">
        <v>0</v>
      </c>
      <c r="J366" s="7">
        <v>0</v>
      </c>
      <c r="N366" s="20">
        <v>0</v>
      </c>
      <c r="R366" s="23">
        <v>0</v>
      </c>
    </row>
    <row r="367" spans="2:18" hidden="1" x14ac:dyDescent="0.15">
      <c r="B367" s="18" t="s">
        <v>82</v>
      </c>
      <c r="F367" s="20">
        <v>0</v>
      </c>
      <c r="G367" s="20"/>
      <c r="H367" s="20"/>
      <c r="J367" s="7"/>
      <c r="N367" s="20"/>
      <c r="R367" s="23"/>
    </row>
    <row r="368" spans="2:18" hidden="1" x14ac:dyDescent="0.15">
      <c r="B368" s="18" t="s">
        <v>92</v>
      </c>
      <c r="F368" s="20">
        <v>0</v>
      </c>
      <c r="G368" s="20"/>
      <c r="H368" s="20"/>
      <c r="J368" s="7"/>
      <c r="N368" s="20"/>
      <c r="R368" s="23"/>
    </row>
    <row r="369" spans="2:18" hidden="1" x14ac:dyDescent="0.15">
      <c r="B369" s="18" t="s">
        <v>93</v>
      </c>
      <c r="F369" s="20">
        <v>0</v>
      </c>
      <c r="G369" s="20"/>
      <c r="H369" s="20"/>
      <c r="J369" s="7"/>
      <c r="N369" s="20"/>
      <c r="R369" s="23"/>
    </row>
    <row r="370" spans="2:18" ht="21" hidden="1" x14ac:dyDescent="0.15">
      <c r="B370" s="18" t="s">
        <v>94</v>
      </c>
      <c r="F370" s="20">
        <v>0</v>
      </c>
      <c r="G370" s="20"/>
      <c r="H370" s="20"/>
      <c r="J370" s="7"/>
      <c r="N370" s="20"/>
      <c r="R370" s="23"/>
    </row>
    <row r="371" spans="2:18" hidden="1" x14ac:dyDescent="0.15">
      <c r="B371" s="18" t="s">
        <v>95</v>
      </c>
      <c r="F371" s="20">
        <v>0</v>
      </c>
      <c r="G371" s="20">
        <v>0</v>
      </c>
      <c r="H371" s="20">
        <v>0</v>
      </c>
      <c r="J371" s="7">
        <v>0</v>
      </c>
      <c r="N371" s="20">
        <v>0</v>
      </c>
      <c r="R371" s="23">
        <v>0</v>
      </c>
    </row>
    <row r="372" spans="2:18" hidden="1" x14ac:dyDescent="0.15">
      <c r="B372" s="18" t="s">
        <v>78</v>
      </c>
      <c r="F372" s="20"/>
      <c r="G372" s="20"/>
      <c r="H372" s="20"/>
      <c r="J372" s="7"/>
      <c r="N372" s="20"/>
      <c r="R372" s="23"/>
    </row>
    <row r="373" spans="2:18" hidden="1" x14ac:dyDescent="0.15">
      <c r="B373" s="18" t="s">
        <v>96</v>
      </c>
      <c r="F373" s="20">
        <v>0</v>
      </c>
      <c r="G373" s="20">
        <v>0</v>
      </c>
      <c r="H373" s="20">
        <v>0</v>
      </c>
      <c r="J373" s="7">
        <v>0</v>
      </c>
      <c r="N373" s="20">
        <v>0</v>
      </c>
      <c r="R373" s="23">
        <v>0</v>
      </c>
    </row>
    <row r="374" spans="2:18" hidden="1" x14ac:dyDescent="0.15">
      <c r="B374" s="18" t="s">
        <v>82</v>
      </c>
      <c r="F374" s="20">
        <v>0</v>
      </c>
      <c r="G374" s="20"/>
      <c r="H374" s="20"/>
      <c r="J374" s="7"/>
      <c r="N374" s="20"/>
      <c r="R374" s="23"/>
    </row>
    <row r="375" spans="2:18" hidden="1" x14ac:dyDescent="0.15">
      <c r="B375" s="18" t="s">
        <v>92</v>
      </c>
      <c r="F375" s="20">
        <v>0</v>
      </c>
      <c r="G375" s="20"/>
      <c r="H375" s="20"/>
      <c r="J375" s="7"/>
      <c r="N375" s="20"/>
      <c r="R375" s="23"/>
    </row>
    <row r="376" spans="2:18" hidden="1" x14ac:dyDescent="0.15">
      <c r="B376" s="18" t="s">
        <v>93</v>
      </c>
      <c r="F376" s="20">
        <v>0</v>
      </c>
      <c r="G376" s="20"/>
      <c r="H376" s="20"/>
      <c r="J376" s="7"/>
      <c r="N376" s="20"/>
      <c r="R376" s="23"/>
    </row>
    <row r="377" spans="2:18" hidden="1" x14ac:dyDescent="0.15">
      <c r="B377" s="18" t="s">
        <v>75</v>
      </c>
      <c r="F377" s="20">
        <v>0</v>
      </c>
      <c r="G377" s="20"/>
      <c r="H377" s="20"/>
      <c r="J377" s="7"/>
      <c r="N377" s="20"/>
      <c r="R377" s="23"/>
    </row>
    <row r="378" spans="2:18" hidden="1" x14ac:dyDescent="0.15">
      <c r="B378" s="18" t="s">
        <v>97</v>
      </c>
      <c r="F378" s="20">
        <v>0</v>
      </c>
      <c r="G378" s="20"/>
      <c r="H378" s="20"/>
      <c r="J378" s="7"/>
      <c r="N378" s="20"/>
      <c r="R378" s="23"/>
    </row>
    <row r="379" spans="2:18" hidden="1" x14ac:dyDescent="0.15">
      <c r="B379" s="18" t="s">
        <v>98</v>
      </c>
      <c r="F379" s="20">
        <v>0</v>
      </c>
      <c r="G379" s="20">
        <v>0</v>
      </c>
      <c r="H379" s="20">
        <v>0</v>
      </c>
      <c r="J379" s="7">
        <v>0</v>
      </c>
      <c r="N379" s="20">
        <v>0</v>
      </c>
      <c r="R379" s="23">
        <v>0</v>
      </c>
    </row>
    <row r="380" spans="2:18" hidden="1" x14ac:dyDescent="0.15">
      <c r="B380" s="18" t="s">
        <v>82</v>
      </c>
      <c r="F380" s="20">
        <v>0</v>
      </c>
      <c r="G380" s="20"/>
      <c r="H380" s="20"/>
      <c r="J380" s="7"/>
      <c r="N380" s="20"/>
      <c r="R380" s="23"/>
    </row>
    <row r="381" spans="2:18" hidden="1" x14ac:dyDescent="0.15">
      <c r="B381" s="18" t="s">
        <v>92</v>
      </c>
      <c r="F381" s="20">
        <v>0</v>
      </c>
      <c r="G381" s="20"/>
      <c r="H381" s="20"/>
      <c r="J381" s="7"/>
      <c r="N381" s="20"/>
      <c r="R381" s="23"/>
    </row>
    <row r="382" spans="2:18" hidden="1" x14ac:dyDescent="0.15">
      <c r="B382" s="18" t="s">
        <v>93</v>
      </c>
      <c r="F382" s="20">
        <v>0</v>
      </c>
      <c r="G382" s="20"/>
      <c r="H382" s="20"/>
      <c r="J382" s="7"/>
      <c r="N382" s="20"/>
      <c r="R382" s="23"/>
    </row>
    <row r="383" spans="2:18" hidden="1" x14ac:dyDescent="0.15">
      <c r="B383" s="18" t="s">
        <v>99</v>
      </c>
      <c r="F383" s="20">
        <v>0</v>
      </c>
      <c r="G383" s="20"/>
      <c r="H383" s="20"/>
      <c r="J383" s="7"/>
      <c r="N383" s="20"/>
      <c r="R383" s="23"/>
    </row>
    <row r="384" spans="2:18" hidden="1" x14ac:dyDescent="0.15">
      <c r="B384" s="18" t="s">
        <v>100</v>
      </c>
      <c r="F384" s="20">
        <v>0</v>
      </c>
      <c r="G384" s="20">
        <v>0</v>
      </c>
      <c r="H384" s="20">
        <v>0</v>
      </c>
      <c r="J384" s="7">
        <v>0</v>
      </c>
      <c r="N384" s="20">
        <v>0</v>
      </c>
      <c r="R384" s="23">
        <v>0</v>
      </c>
    </row>
    <row r="385" spans="2:18" hidden="1" x14ac:dyDescent="0.15">
      <c r="B385" s="18" t="s">
        <v>82</v>
      </c>
      <c r="F385" s="20">
        <v>0</v>
      </c>
      <c r="G385" s="20"/>
      <c r="H385" s="20"/>
      <c r="J385" s="7"/>
      <c r="N385" s="20"/>
      <c r="R385" s="23"/>
    </row>
    <row r="386" spans="2:18" hidden="1" x14ac:dyDescent="0.15">
      <c r="B386" s="18" t="s">
        <v>92</v>
      </c>
      <c r="F386" s="20">
        <v>0</v>
      </c>
      <c r="G386" s="20"/>
      <c r="H386" s="20"/>
      <c r="J386" s="7"/>
      <c r="N386" s="20"/>
      <c r="R386" s="23"/>
    </row>
    <row r="387" spans="2:18" hidden="1" x14ac:dyDescent="0.15">
      <c r="B387" s="18" t="s">
        <v>93</v>
      </c>
      <c r="F387" s="20">
        <v>0</v>
      </c>
      <c r="G387" s="20"/>
      <c r="H387" s="20"/>
      <c r="J387" s="7"/>
      <c r="N387" s="20"/>
      <c r="R387" s="23"/>
    </row>
    <row r="388" spans="2:18" ht="21" hidden="1" x14ac:dyDescent="0.15">
      <c r="B388" s="18" t="s">
        <v>101</v>
      </c>
      <c r="F388" s="20">
        <v>0</v>
      </c>
      <c r="G388" s="20"/>
      <c r="H388" s="20"/>
      <c r="J388" s="7"/>
      <c r="N388" s="20"/>
      <c r="R388" s="23"/>
    </row>
    <row r="389" spans="2:18" hidden="1" x14ac:dyDescent="0.15">
      <c r="B389" s="18" t="s">
        <v>102</v>
      </c>
      <c r="F389" s="20">
        <v>0</v>
      </c>
      <c r="G389" s="20">
        <v>0</v>
      </c>
      <c r="H389" s="20">
        <v>0</v>
      </c>
      <c r="J389" s="7">
        <v>0</v>
      </c>
      <c r="N389" s="20">
        <v>0</v>
      </c>
      <c r="R389" s="23">
        <v>0</v>
      </c>
    </row>
    <row r="390" spans="2:18" hidden="1" x14ac:dyDescent="0.15">
      <c r="B390" s="18" t="s">
        <v>78</v>
      </c>
      <c r="F390" s="20"/>
      <c r="G390" s="20"/>
      <c r="H390" s="20"/>
      <c r="J390" s="7"/>
      <c r="N390" s="20"/>
      <c r="R390" s="23"/>
    </row>
    <row r="391" spans="2:18" hidden="1" x14ac:dyDescent="0.15">
      <c r="B391" s="18" t="s">
        <v>87</v>
      </c>
      <c r="F391" s="20">
        <v>0</v>
      </c>
      <c r="G391" s="20"/>
      <c r="H391" s="20"/>
      <c r="J391" s="7"/>
      <c r="N391" s="20"/>
      <c r="R391" s="23"/>
    </row>
    <row r="392" spans="2:18" hidden="1" x14ac:dyDescent="0.15">
      <c r="B392" s="18" t="s">
        <v>82</v>
      </c>
      <c r="F392" s="20">
        <v>0</v>
      </c>
      <c r="G392" s="20"/>
      <c r="H392" s="20"/>
      <c r="J392" s="7"/>
      <c r="N392" s="20"/>
      <c r="R392" s="23"/>
    </row>
    <row r="393" spans="2:18" hidden="1" x14ac:dyDescent="0.15">
      <c r="B393" s="18" t="s">
        <v>92</v>
      </c>
      <c r="F393" s="20">
        <v>0</v>
      </c>
      <c r="G393" s="20"/>
      <c r="H393" s="20"/>
      <c r="J393" s="7"/>
      <c r="N393" s="20"/>
      <c r="R393" s="23"/>
    </row>
    <row r="394" spans="2:18" hidden="1" x14ac:dyDescent="0.15">
      <c r="B394" s="18" t="s">
        <v>93</v>
      </c>
      <c r="F394" s="20">
        <v>0</v>
      </c>
      <c r="G394" s="20"/>
      <c r="H394" s="20"/>
      <c r="J394" s="7"/>
      <c r="N394" s="20"/>
      <c r="R394" s="23"/>
    </row>
    <row r="395" spans="2:18" hidden="1" x14ac:dyDescent="0.15">
      <c r="B395" s="18" t="s">
        <v>103</v>
      </c>
      <c r="F395" s="20">
        <v>0</v>
      </c>
      <c r="G395" s="20"/>
      <c r="H395" s="20"/>
      <c r="J395" s="7"/>
      <c r="N395" s="20"/>
      <c r="R395" s="23"/>
    </row>
    <row r="396" spans="2:18" hidden="1" x14ac:dyDescent="0.15">
      <c r="B396" s="18" t="s">
        <v>104</v>
      </c>
      <c r="F396" s="20">
        <v>0</v>
      </c>
      <c r="G396" s="20">
        <v>0</v>
      </c>
      <c r="H396" s="20">
        <v>0</v>
      </c>
      <c r="J396" s="7">
        <v>0</v>
      </c>
      <c r="N396" s="20">
        <v>0</v>
      </c>
      <c r="R396" s="23">
        <v>0</v>
      </c>
    </row>
    <row r="397" spans="2:18" hidden="1" x14ac:dyDescent="0.15">
      <c r="B397" s="18" t="s">
        <v>105</v>
      </c>
      <c r="F397" s="20">
        <v>0</v>
      </c>
      <c r="G397" s="20"/>
      <c r="H397" s="20"/>
      <c r="J397" s="7"/>
      <c r="N397" s="20"/>
      <c r="R397" s="23"/>
    </row>
    <row r="398" spans="2:18" hidden="1" x14ac:dyDescent="0.15">
      <c r="B398" s="18" t="s">
        <v>106</v>
      </c>
      <c r="F398" s="20">
        <v>0</v>
      </c>
      <c r="G398" s="20"/>
      <c r="H398" s="20"/>
      <c r="J398" s="7"/>
      <c r="N398" s="20"/>
      <c r="R398" s="23"/>
    </row>
    <row r="399" spans="2:18" hidden="1" x14ac:dyDescent="0.15">
      <c r="B399" s="18" t="s">
        <v>92</v>
      </c>
      <c r="F399" s="20">
        <v>0</v>
      </c>
      <c r="G399" s="20"/>
      <c r="H399" s="20"/>
      <c r="J399" s="7"/>
      <c r="N399" s="20"/>
      <c r="R399" s="23"/>
    </row>
    <row r="400" spans="2:18" hidden="1" x14ac:dyDescent="0.15">
      <c r="B400" s="18" t="s">
        <v>93</v>
      </c>
      <c r="F400" s="20">
        <v>0</v>
      </c>
      <c r="G400" s="20"/>
      <c r="H400" s="20"/>
      <c r="J400" s="7"/>
      <c r="N400" s="20"/>
      <c r="R400" s="23"/>
    </row>
    <row r="401" spans="2:18" hidden="1" x14ac:dyDescent="0.15">
      <c r="B401" s="18" t="s">
        <v>107</v>
      </c>
      <c r="F401" s="20">
        <v>0</v>
      </c>
      <c r="G401" s="20"/>
      <c r="H401" s="20"/>
      <c r="J401" s="7"/>
      <c r="N401" s="20"/>
      <c r="R401" s="23"/>
    </row>
    <row r="402" spans="2:18" hidden="1" x14ac:dyDescent="0.15">
      <c r="B402" s="18" t="s">
        <v>108</v>
      </c>
      <c r="F402" s="20">
        <v>0</v>
      </c>
      <c r="G402" s="20">
        <v>0</v>
      </c>
      <c r="H402" s="20">
        <v>0</v>
      </c>
      <c r="J402" s="7">
        <v>0</v>
      </c>
      <c r="N402" s="20">
        <v>0</v>
      </c>
      <c r="R402" s="23">
        <v>0</v>
      </c>
    </row>
    <row r="403" spans="2:18" hidden="1" x14ac:dyDescent="0.15">
      <c r="B403" s="18" t="s">
        <v>92</v>
      </c>
      <c r="F403" s="20">
        <v>0</v>
      </c>
      <c r="G403" s="20"/>
      <c r="H403" s="20"/>
      <c r="J403" s="7"/>
      <c r="N403" s="20"/>
      <c r="R403" s="23"/>
    </row>
    <row r="404" spans="2:18" hidden="1" x14ac:dyDescent="0.15">
      <c r="B404" s="18" t="s">
        <v>93</v>
      </c>
      <c r="F404" s="20">
        <v>0</v>
      </c>
      <c r="G404" s="20"/>
      <c r="H404" s="20"/>
      <c r="J404" s="7"/>
      <c r="N404" s="20"/>
      <c r="R404" s="23"/>
    </row>
    <row r="405" spans="2:18" hidden="1" x14ac:dyDescent="0.15">
      <c r="B405" s="18" t="s">
        <v>109</v>
      </c>
      <c r="F405" s="20">
        <v>0</v>
      </c>
      <c r="G405" s="20"/>
      <c r="H405" s="20"/>
      <c r="J405" s="7"/>
      <c r="N405" s="20"/>
      <c r="R405" s="23"/>
    </row>
    <row r="406" spans="2:18" hidden="1" x14ac:dyDescent="0.15">
      <c r="B406" s="18" t="s">
        <v>110</v>
      </c>
      <c r="F406" s="20">
        <v>0</v>
      </c>
      <c r="G406" s="20">
        <v>0</v>
      </c>
      <c r="H406" s="20">
        <v>0</v>
      </c>
      <c r="J406" s="7">
        <v>0</v>
      </c>
      <c r="N406" s="20">
        <v>0</v>
      </c>
      <c r="R406" s="23">
        <v>0</v>
      </c>
    </row>
    <row r="407" spans="2:18" hidden="1" x14ac:dyDescent="0.15">
      <c r="B407" s="18" t="s">
        <v>82</v>
      </c>
      <c r="F407" s="20">
        <v>0</v>
      </c>
      <c r="G407" s="20"/>
      <c r="H407" s="20"/>
      <c r="J407" s="7"/>
      <c r="N407" s="20"/>
      <c r="R407" s="23"/>
    </row>
    <row r="408" spans="2:18" hidden="1" x14ac:dyDescent="0.15">
      <c r="B408" s="18" t="s">
        <v>92</v>
      </c>
      <c r="F408" s="20">
        <v>0</v>
      </c>
      <c r="G408" s="20"/>
      <c r="H408" s="20"/>
      <c r="J408" s="7"/>
      <c r="N408" s="20"/>
      <c r="R408" s="23"/>
    </row>
    <row r="409" spans="2:18" hidden="1" x14ac:dyDescent="0.15">
      <c r="B409" s="18" t="s">
        <v>93</v>
      </c>
      <c r="F409" s="20">
        <v>0</v>
      </c>
      <c r="G409" s="20"/>
      <c r="H409" s="20"/>
      <c r="J409" s="7"/>
      <c r="N409" s="20"/>
      <c r="R409" s="23"/>
    </row>
    <row r="410" spans="2:18" hidden="1" x14ac:dyDescent="0.15">
      <c r="B410" s="18" t="s">
        <v>111</v>
      </c>
      <c r="F410" s="20">
        <v>0</v>
      </c>
      <c r="G410" s="20"/>
      <c r="H410" s="20"/>
      <c r="J410" s="7"/>
      <c r="N410" s="20"/>
      <c r="R410" s="23"/>
    </row>
    <row r="411" spans="2:18" ht="21" hidden="1" x14ac:dyDescent="0.15">
      <c r="B411" s="18" t="s">
        <v>112</v>
      </c>
      <c r="F411" s="20">
        <v>0</v>
      </c>
      <c r="G411" s="20">
        <v>0</v>
      </c>
      <c r="H411" s="20">
        <v>0</v>
      </c>
      <c r="J411" s="7">
        <v>0</v>
      </c>
      <c r="N411" s="20">
        <v>0</v>
      </c>
      <c r="R411" s="23">
        <v>0</v>
      </c>
    </row>
    <row r="412" spans="2:18" hidden="1" x14ac:dyDescent="0.15">
      <c r="B412" s="18" t="s">
        <v>82</v>
      </c>
      <c r="F412" s="20">
        <v>0</v>
      </c>
      <c r="G412" s="20"/>
      <c r="H412" s="20"/>
      <c r="J412" s="7"/>
      <c r="N412" s="20"/>
      <c r="R412" s="23"/>
    </row>
    <row r="413" spans="2:18" x14ac:dyDescent="0.15">
      <c r="B413" s="18" t="s">
        <v>138</v>
      </c>
      <c r="C413" s="19"/>
      <c r="F413" s="20">
        <v>3740</v>
      </c>
      <c r="G413" s="20">
        <v>0</v>
      </c>
      <c r="H413" s="20">
        <v>0</v>
      </c>
      <c r="J413" s="7">
        <v>0</v>
      </c>
      <c r="N413" s="20">
        <v>0</v>
      </c>
      <c r="R413" s="23">
        <v>0</v>
      </c>
    </row>
    <row r="414" spans="2:18" ht="21" hidden="1" x14ac:dyDescent="0.15">
      <c r="B414" s="18" t="s">
        <v>114</v>
      </c>
      <c r="F414" s="20">
        <v>0</v>
      </c>
      <c r="G414" s="20"/>
      <c r="H414" s="20"/>
      <c r="J414" s="7"/>
      <c r="N414" s="20"/>
      <c r="R414" s="23"/>
    </row>
    <row r="415" spans="2:18" hidden="1" x14ac:dyDescent="0.15">
      <c r="B415" s="18" t="s">
        <v>115</v>
      </c>
      <c r="F415" s="20">
        <v>0</v>
      </c>
      <c r="G415" s="20"/>
      <c r="H415" s="20"/>
      <c r="J415" s="7"/>
      <c r="N415" s="20"/>
      <c r="R415" s="23"/>
    </row>
    <row r="416" spans="2:18" hidden="1" x14ac:dyDescent="0.15">
      <c r="B416" s="18" t="s">
        <v>116</v>
      </c>
      <c r="F416" s="20">
        <v>0</v>
      </c>
      <c r="G416" s="20"/>
      <c r="H416" s="20"/>
      <c r="J416" s="7"/>
      <c r="N416" s="20"/>
      <c r="R416" s="23"/>
    </row>
    <row r="417" spans="1:18" ht="21" hidden="1" x14ac:dyDescent="0.15">
      <c r="B417" s="18" t="s">
        <v>39</v>
      </c>
      <c r="F417" s="20">
        <v>0</v>
      </c>
      <c r="G417" s="20"/>
      <c r="H417" s="20"/>
      <c r="J417" s="7"/>
      <c r="N417" s="20">
        <v>0</v>
      </c>
      <c r="R417" s="23"/>
    </row>
    <row r="418" spans="1:18" hidden="1" x14ac:dyDescent="0.15">
      <c r="B418" s="18" t="s">
        <v>133</v>
      </c>
      <c r="F418" s="20">
        <v>0</v>
      </c>
      <c r="G418" s="20"/>
      <c r="H418" s="20"/>
      <c r="J418" s="7"/>
      <c r="N418" s="20">
        <v>0</v>
      </c>
      <c r="R418" s="23"/>
    </row>
    <row r="419" spans="1:18" hidden="1" x14ac:dyDescent="0.15">
      <c r="B419" s="18" t="s">
        <v>118</v>
      </c>
      <c r="F419" s="20">
        <v>0</v>
      </c>
      <c r="G419" s="20"/>
      <c r="H419" s="20"/>
      <c r="J419" s="7"/>
      <c r="N419" s="20"/>
      <c r="R419" s="23"/>
    </row>
    <row r="420" spans="1:18" hidden="1" x14ac:dyDescent="0.15">
      <c r="B420" s="18" t="s">
        <v>119</v>
      </c>
      <c r="F420" s="20">
        <v>0</v>
      </c>
      <c r="G420" s="20"/>
      <c r="H420" s="20"/>
      <c r="J420" s="7"/>
      <c r="N420" s="20"/>
      <c r="R420" s="23"/>
    </row>
    <row r="421" spans="1:18" hidden="1" x14ac:dyDescent="0.15">
      <c r="B421" s="18" t="s">
        <v>120</v>
      </c>
      <c r="F421" s="20">
        <v>0</v>
      </c>
      <c r="G421" s="20"/>
      <c r="H421" s="20"/>
      <c r="J421" s="7"/>
      <c r="N421" s="20"/>
      <c r="R421" s="23"/>
    </row>
    <row r="422" spans="1:18" hidden="1" x14ac:dyDescent="0.15">
      <c r="B422" s="18" t="s">
        <v>121</v>
      </c>
      <c r="F422" s="20"/>
      <c r="G422" s="20"/>
      <c r="H422" s="20"/>
      <c r="J422" s="7">
        <v>0</v>
      </c>
      <c r="N422" s="20"/>
      <c r="R422" s="23"/>
    </row>
    <row r="423" spans="1:18" hidden="1" x14ac:dyDescent="0.15">
      <c r="B423" s="18" t="s">
        <v>122</v>
      </c>
      <c r="F423" s="20"/>
      <c r="G423" s="20"/>
      <c r="H423" s="20"/>
      <c r="J423" s="7">
        <v>0</v>
      </c>
      <c r="N423" s="20"/>
      <c r="R423" s="23"/>
    </row>
    <row r="424" spans="1:18" hidden="1" x14ac:dyDescent="0.15">
      <c r="B424" s="18" t="s">
        <v>123</v>
      </c>
      <c r="F424" s="20"/>
      <c r="G424" s="20"/>
      <c r="H424" s="20"/>
      <c r="J424" s="7">
        <v>0</v>
      </c>
      <c r="N424" s="20"/>
      <c r="R424" s="23"/>
    </row>
    <row r="426" spans="1:18" x14ac:dyDescent="0.15">
      <c r="B426" s="52" t="s">
        <v>139</v>
      </c>
      <c r="C426" s="52"/>
      <c r="D426" s="52"/>
      <c r="E426" s="52"/>
      <c r="F426" s="52"/>
      <c r="G426" s="52"/>
      <c r="H426" s="52"/>
      <c r="I426" s="52"/>
      <c r="J426" s="52"/>
    </row>
    <row r="427" spans="1:18" x14ac:dyDescent="0.15">
      <c r="B427" s="52"/>
      <c r="C427" s="52"/>
      <c r="D427" s="52"/>
      <c r="E427" s="52"/>
      <c r="F427" s="52"/>
      <c r="G427" s="52"/>
      <c r="H427" s="52"/>
      <c r="I427" s="52"/>
      <c r="J427" s="52"/>
    </row>
    <row r="428" spans="1:18" x14ac:dyDescent="0.15">
      <c r="A428" s="45" t="s">
        <v>140</v>
      </c>
      <c r="B428" s="41" t="s">
        <v>141</v>
      </c>
      <c r="C428" s="46">
        <v>1</v>
      </c>
      <c r="D428" s="12">
        <v>20.67</v>
      </c>
      <c r="E428" s="12">
        <v>0</v>
      </c>
      <c r="F428" s="47">
        <v>20.67</v>
      </c>
      <c r="G428" s="47">
        <v>0</v>
      </c>
      <c r="H428" s="12">
        <v>0</v>
      </c>
      <c r="I428" s="14"/>
      <c r="J428" s="14">
        <v>0</v>
      </c>
      <c r="K428" s="1" t="s">
        <v>31</v>
      </c>
      <c r="L428" s="1" t="s">
        <v>32</v>
      </c>
      <c r="N428" s="47">
        <v>20.67</v>
      </c>
    </row>
    <row r="429" spans="1:18" ht="21.95" customHeight="1" x14ac:dyDescent="0.15">
      <c r="A429" s="46"/>
      <c r="B429" s="46"/>
      <c r="C429" s="46"/>
      <c r="D429" s="13">
        <v>0</v>
      </c>
      <c r="E429" s="13">
        <v>0</v>
      </c>
      <c r="F429" s="47"/>
      <c r="G429" s="47"/>
      <c r="H429" s="13">
        <v>0</v>
      </c>
      <c r="J429" s="1">
        <v>0</v>
      </c>
      <c r="K429" s="1" t="s">
        <v>33</v>
      </c>
      <c r="L429" s="1" t="s">
        <v>34</v>
      </c>
      <c r="N429" s="47"/>
    </row>
    <row r="430" spans="1:18" hidden="1" x14ac:dyDescent="0.15">
      <c r="B430" s="15" t="s">
        <v>35</v>
      </c>
    </row>
    <row r="431" spans="1:18" hidden="1" x14ac:dyDescent="0.15">
      <c r="B431" s="15" t="s">
        <v>36</v>
      </c>
    </row>
    <row r="432" spans="1:18" hidden="1" x14ac:dyDescent="0.15">
      <c r="B432" s="15" t="s">
        <v>37</v>
      </c>
    </row>
    <row r="433" spans="1:14" hidden="1" x14ac:dyDescent="0.15">
      <c r="B433" s="15" t="s">
        <v>38</v>
      </c>
      <c r="F433" s="1">
        <v>20.67</v>
      </c>
    </row>
    <row r="434" spans="1:14" ht="21" hidden="1" x14ac:dyDescent="0.15">
      <c r="B434" s="15" t="s">
        <v>39</v>
      </c>
    </row>
    <row r="435" spans="1:14" ht="21" hidden="1" x14ac:dyDescent="0.15">
      <c r="B435" s="15" t="s">
        <v>40</v>
      </c>
      <c r="C435" s="16"/>
      <c r="K435" s="1" t="s">
        <v>41</v>
      </c>
      <c r="L435" s="1" t="s">
        <v>42</v>
      </c>
    </row>
    <row r="436" spans="1:14" hidden="1" x14ac:dyDescent="0.15">
      <c r="B436" s="15" t="s">
        <v>43</v>
      </c>
    </row>
    <row r="437" spans="1:14" ht="21" hidden="1" x14ac:dyDescent="0.15">
      <c r="B437" s="15" t="s">
        <v>44</v>
      </c>
    </row>
    <row r="438" spans="1:14" hidden="1" x14ac:dyDescent="0.15">
      <c r="B438" s="15" t="s">
        <v>45</v>
      </c>
    </row>
    <row r="439" spans="1:14" x14ac:dyDescent="0.15">
      <c r="A439" s="17"/>
      <c r="B439" s="17"/>
      <c r="C439" s="17"/>
      <c r="D439" s="17"/>
      <c r="E439" s="17"/>
      <c r="F439" s="17"/>
      <c r="G439" s="17"/>
      <c r="H439" s="17"/>
      <c r="I439" s="17"/>
      <c r="J439" s="17"/>
    </row>
    <row r="440" spans="1:14" x14ac:dyDescent="0.15">
      <c r="A440" s="45" t="s">
        <v>142</v>
      </c>
      <c r="B440" s="41" t="s">
        <v>143</v>
      </c>
      <c r="C440" s="46">
        <v>1</v>
      </c>
      <c r="D440" s="12">
        <v>1.45</v>
      </c>
      <c r="E440" s="12">
        <v>0</v>
      </c>
      <c r="F440" s="47">
        <v>1.45</v>
      </c>
      <c r="G440" s="47">
        <v>0</v>
      </c>
      <c r="H440" s="12">
        <v>0</v>
      </c>
      <c r="I440" s="14"/>
      <c r="J440" s="14">
        <v>0</v>
      </c>
      <c r="K440" s="1" t="s">
        <v>31</v>
      </c>
      <c r="L440" s="1" t="s">
        <v>32</v>
      </c>
      <c r="N440" s="47">
        <v>1.45</v>
      </c>
    </row>
    <row r="441" spans="1:14" ht="21.95" customHeight="1" x14ac:dyDescent="0.15">
      <c r="A441" s="46"/>
      <c r="B441" s="46"/>
      <c r="C441" s="46"/>
      <c r="D441" s="13">
        <v>0</v>
      </c>
      <c r="E441" s="13">
        <v>0</v>
      </c>
      <c r="F441" s="47"/>
      <c r="G441" s="47"/>
      <c r="H441" s="13">
        <v>0</v>
      </c>
      <c r="J441" s="1">
        <v>0</v>
      </c>
      <c r="K441" s="1" t="s">
        <v>33</v>
      </c>
      <c r="L441" s="1" t="s">
        <v>34</v>
      </c>
      <c r="N441" s="47"/>
    </row>
    <row r="442" spans="1:14" hidden="1" x14ac:dyDescent="0.15">
      <c r="B442" s="15" t="s">
        <v>35</v>
      </c>
    </row>
    <row r="443" spans="1:14" hidden="1" x14ac:dyDescent="0.15">
      <c r="B443" s="15" t="s">
        <v>36</v>
      </c>
    </row>
    <row r="444" spans="1:14" hidden="1" x14ac:dyDescent="0.15">
      <c r="B444" s="15" t="s">
        <v>37</v>
      </c>
    </row>
    <row r="445" spans="1:14" hidden="1" x14ac:dyDescent="0.15">
      <c r="B445" s="15" t="s">
        <v>38</v>
      </c>
      <c r="F445" s="1">
        <v>1.45</v>
      </c>
    </row>
    <row r="446" spans="1:14" ht="21" hidden="1" x14ac:dyDescent="0.15">
      <c r="B446" s="15" t="s">
        <v>39</v>
      </c>
    </row>
    <row r="447" spans="1:14" ht="21" hidden="1" x14ac:dyDescent="0.15">
      <c r="B447" s="15" t="s">
        <v>40</v>
      </c>
      <c r="C447" s="16"/>
      <c r="K447" s="1" t="s">
        <v>41</v>
      </c>
      <c r="L447" s="1" t="s">
        <v>42</v>
      </c>
    </row>
    <row r="448" spans="1:14" hidden="1" x14ac:dyDescent="0.15">
      <c r="B448" s="15" t="s">
        <v>43</v>
      </c>
    </row>
    <row r="449" spans="1:14" ht="21" hidden="1" x14ac:dyDescent="0.15">
      <c r="B449" s="15" t="s">
        <v>44</v>
      </c>
    </row>
    <row r="450" spans="1:14" hidden="1" x14ac:dyDescent="0.15">
      <c r="B450" s="15" t="s">
        <v>45</v>
      </c>
    </row>
    <row r="451" spans="1:14" x14ac:dyDescent="0.15">
      <c r="A451" s="17"/>
      <c r="B451" s="17"/>
      <c r="C451" s="17"/>
      <c r="D451" s="17"/>
      <c r="E451" s="17"/>
      <c r="F451" s="17"/>
      <c r="G451" s="17"/>
      <c r="H451" s="17"/>
      <c r="I451" s="17"/>
      <c r="J451" s="17"/>
    </row>
    <row r="452" spans="1:14" x14ac:dyDescent="0.15">
      <c r="A452" s="45" t="s">
        <v>144</v>
      </c>
      <c r="B452" s="41" t="s">
        <v>145</v>
      </c>
      <c r="C452" s="46">
        <v>2</v>
      </c>
      <c r="D452" s="12">
        <v>11.22</v>
      </c>
      <c r="E452" s="12">
        <v>0</v>
      </c>
      <c r="F452" s="47">
        <v>22.44</v>
      </c>
      <c r="G452" s="47">
        <v>0</v>
      </c>
      <c r="H452" s="12">
        <v>0</v>
      </c>
      <c r="I452" s="14"/>
      <c r="J452" s="14">
        <v>0</v>
      </c>
      <c r="K452" s="1" t="s">
        <v>31</v>
      </c>
      <c r="L452" s="1" t="s">
        <v>32</v>
      </c>
      <c r="N452" s="47">
        <v>22.44</v>
      </c>
    </row>
    <row r="453" spans="1:14" ht="21.95" customHeight="1" x14ac:dyDescent="0.15">
      <c r="A453" s="46"/>
      <c r="B453" s="46"/>
      <c r="C453" s="46"/>
      <c r="D453" s="13">
        <v>0</v>
      </c>
      <c r="E453" s="13">
        <v>0</v>
      </c>
      <c r="F453" s="47"/>
      <c r="G453" s="47"/>
      <c r="H453" s="13">
        <v>0</v>
      </c>
      <c r="J453" s="1">
        <v>0</v>
      </c>
      <c r="K453" s="1" t="s">
        <v>33</v>
      </c>
      <c r="L453" s="1" t="s">
        <v>34</v>
      </c>
      <c r="N453" s="47"/>
    </row>
    <row r="454" spans="1:14" hidden="1" x14ac:dyDescent="0.15">
      <c r="B454" s="15" t="s">
        <v>35</v>
      </c>
    </row>
    <row r="455" spans="1:14" hidden="1" x14ac:dyDescent="0.15">
      <c r="B455" s="15" t="s">
        <v>36</v>
      </c>
    </row>
    <row r="456" spans="1:14" hidden="1" x14ac:dyDescent="0.15">
      <c r="B456" s="15" t="s">
        <v>37</v>
      </c>
    </row>
    <row r="457" spans="1:14" hidden="1" x14ac:dyDescent="0.15">
      <c r="B457" s="15" t="s">
        <v>38</v>
      </c>
      <c r="F457" s="1">
        <v>22.45</v>
      </c>
    </row>
    <row r="458" spans="1:14" ht="21" hidden="1" x14ac:dyDescent="0.15">
      <c r="B458" s="15" t="s">
        <v>39</v>
      </c>
    </row>
    <row r="459" spans="1:14" ht="21" hidden="1" x14ac:dyDescent="0.15">
      <c r="B459" s="15" t="s">
        <v>40</v>
      </c>
      <c r="C459" s="16"/>
      <c r="K459" s="1" t="s">
        <v>41</v>
      </c>
      <c r="L459" s="1" t="s">
        <v>42</v>
      </c>
    </row>
    <row r="460" spans="1:14" hidden="1" x14ac:dyDescent="0.15">
      <c r="B460" s="15" t="s">
        <v>43</v>
      </c>
    </row>
    <row r="461" spans="1:14" ht="21" hidden="1" x14ac:dyDescent="0.15">
      <c r="B461" s="15" t="s">
        <v>44</v>
      </c>
    </row>
    <row r="462" spans="1:14" hidden="1" x14ac:dyDescent="0.15">
      <c r="B462" s="15" t="s">
        <v>45</v>
      </c>
    </row>
    <row r="463" spans="1:14" x14ac:dyDescent="0.15">
      <c r="A463" s="17"/>
      <c r="B463" s="17"/>
      <c r="C463" s="17"/>
      <c r="D463" s="17"/>
      <c r="E463" s="17"/>
      <c r="F463" s="17"/>
      <c r="G463" s="17"/>
      <c r="H463" s="17"/>
      <c r="I463" s="17"/>
      <c r="J463" s="17"/>
    </row>
    <row r="464" spans="1:14" x14ac:dyDescent="0.15">
      <c r="A464" s="45" t="s">
        <v>146</v>
      </c>
      <c r="B464" s="41" t="s">
        <v>147</v>
      </c>
      <c r="C464" s="46">
        <v>8</v>
      </c>
      <c r="D464" s="12">
        <v>17.12</v>
      </c>
      <c r="E464" s="12">
        <v>0</v>
      </c>
      <c r="F464" s="47">
        <v>136.96</v>
      </c>
      <c r="G464" s="47">
        <v>0</v>
      </c>
      <c r="H464" s="12">
        <v>0</v>
      </c>
      <c r="I464" s="14"/>
      <c r="J464" s="14">
        <v>0</v>
      </c>
      <c r="K464" s="1" t="s">
        <v>31</v>
      </c>
      <c r="L464" s="1" t="s">
        <v>32</v>
      </c>
      <c r="N464" s="47">
        <v>136.96</v>
      </c>
    </row>
    <row r="465" spans="1:14" ht="21.95" customHeight="1" x14ac:dyDescent="0.15">
      <c r="A465" s="46"/>
      <c r="B465" s="46"/>
      <c r="C465" s="46"/>
      <c r="D465" s="13">
        <v>0</v>
      </c>
      <c r="E465" s="13">
        <v>0</v>
      </c>
      <c r="F465" s="47"/>
      <c r="G465" s="47"/>
      <c r="H465" s="13">
        <v>0</v>
      </c>
      <c r="J465" s="1">
        <v>0</v>
      </c>
      <c r="K465" s="1" t="s">
        <v>33</v>
      </c>
      <c r="L465" s="1" t="s">
        <v>34</v>
      </c>
      <c r="N465" s="47"/>
    </row>
    <row r="466" spans="1:14" hidden="1" x14ac:dyDescent="0.15">
      <c r="B466" s="15" t="s">
        <v>35</v>
      </c>
    </row>
    <row r="467" spans="1:14" hidden="1" x14ac:dyDescent="0.15">
      <c r="B467" s="15" t="s">
        <v>36</v>
      </c>
    </row>
    <row r="468" spans="1:14" hidden="1" x14ac:dyDescent="0.15">
      <c r="B468" s="15" t="s">
        <v>37</v>
      </c>
    </row>
    <row r="469" spans="1:14" hidden="1" x14ac:dyDescent="0.15">
      <c r="B469" s="15" t="s">
        <v>38</v>
      </c>
      <c r="F469" s="1">
        <v>136.97999999999999</v>
      </c>
    </row>
    <row r="470" spans="1:14" ht="21" hidden="1" x14ac:dyDescent="0.15">
      <c r="B470" s="15" t="s">
        <v>39</v>
      </c>
    </row>
    <row r="471" spans="1:14" ht="21" hidden="1" x14ac:dyDescent="0.15">
      <c r="B471" s="15" t="s">
        <v>40</v>
      </c>
      <c r="C471" s="16"/>
      <c r="K471" s="1" t="s">
        <v>41</v>
      </c>
      <c r="L471" s="1" t="s">
        <v>42</v>
      </c>
    </row>
    <row r="472" spans="1:14" hidden="1" x14ac:dyDescent="0.15">
      <c r="B472" s="15" t="s">
        <v>43</v>
      </c>
    </row>
    <row r="473" spans="1:14" ht="21" hidden="1" x14ac:dyDescent="0.15">
      <c r="B473" s="15" t="s">
        <v>44</v>
      </c>
    </row>
    <row r="474" spans="1:14" hidden="1" x14ac:dyDescent="0.15">
      <c r="B474" s="15" t="s">
        <v>45</v>
      </c>
    </row>
    <row r="475" spans="1:14" x14ac:dyDescent="0.15">
      <c r="A475" s="17"/>
      <c r="B475" s="17"/>
      <c r="C475" s="17"/>
      <c r="D475" s="17"/>
      <c r="E475" s="17"/>
      <c r="F475" s="17"/>
      <c r="G475" s="17"/>
      <c r="H475" s="17"/>
      <c r="I475" s="17"/>
      <c r="J475" s="17"/>
    </row>
    <row r="476" spans="1:14" x14ac:dyDescent="0.15">
      <c r="A476" s="45" t="s">
        <v>148</v>
      </c>
      <c r="B476" s="41" t="s">
        <v>149</v>
      </c>
      <c r="C476" s="46">
        <v>5</v>
      </c>
      <c r="D476" s="12">
        <v>0.12</v>
      </c>
      <c r="E476" s="12">
        <v>0</v>
      </c>
      <c r="F476" s="47">
        <v>0.6</v>
      </c>
      <c r="G476" s="47">
        <v>0</v>
      </c>
      <c r="H476" s="12">
        <v>0</v>
      </c>
      <c r="I476" s="14"/>
      <c r="J476" s="14">
        <v>0</v>
      </c>
      <c r="K476" s="1" t="s">
        <v>31</v>
      </c>
      <c r="L476" s="1" t="s">
        <v>32</v>
      </c>
      <c r="N476" s="47">
        <v>0.6</v>
      </c>
    </row>
    <row r="477" spans="1:14" ht="21.95" customHeight="1" x14ac:dyDescent="0.15">
      <c r="A477" s="46"/>
      <c r="B477" s="46"/>
      <c r="C477" s="46"/>
      <c r="D477" s="13">
        <v>0</v>
      </c>
      <c r="E477" s="13">
        <v>0</v>
      </c>
      <c r="F477" s="47"/>
      <c r="G477" s="47"/>
      <c r="H477" s="13">
        <v>0</v>
      </c>
      <c r="J477" s="1">
        <v>0</v>
      </c>
      <c r="K477" s="1" t="s">
        <v>33</v>
      </c>
      <c r="L477" s="1" t="s">
        <v>34</v>
      </c>
      <c r="N477" s="47"/>
    </row>
    <row r="478" spans="1:14" hidden="1" x14ac:dyDescent="0.15">
      <c r="B478" s="15" t="s">
        <v>35</v>
      </c>
    </row>
    <row r="479" spans="1:14" hidden="1" x14ac:dyDescent="0.15">
      <c r="B479" s="15" t="s">
        <v>36</v>
      </c>
    </row>
    <row r="480" spans="1:14" hidden="1" x14ac:dyDescent="0.15">
      <c r="B480" s="15" t="s">
        <v>37</v>
      </c>
    </row>
    <row r="481" spans="1:14" hidden="1" x14ac:dyDescent="0.15">
      <c r="B481" s="15" t="s">
        <v>38</v>
      </c>
      <c r="F481" s="1">
        <v>0.59</v>
      </c>
    </row>
    <row r="482" spans="1:14" ht="21" hidden="1" x14ac:dyDescent="0.15">
      <c r="B482" s="15" t="s">
        <v>39</v>
      </c>
    </row>
    <row r="483" spans="1:14" ht="21" hidden="1" x14ac:dyDescent="0.15">
      <c r="B483" s="15" t="s">
        <v>40</v>
      </c>
      <c r="C483" s="16"/>
      <c r="K483" s="1" t="s">
        <v>41</v>
      </c>
      <c r="L483" s="1" t="s">
        <v>42</v>
      </c>
    </row>
    <row r="484" spans="1:14" hidden="1" x14ac:dyDescent="0.15">
      <c r="B484" s="15" t="s">
        <v>43</v>
      </c>
    </row>
    <row r="485" spans="1:14" ht="21" hidden="1" x14ac:dyDescent="0.15">
      <c r="B485" s="15" t="s">
        <v>44</v>
      </c>
    </row>
    <row r="486" spans="1:14" hidden="1" x14ac:dyDescent="0.15">
      <c r="B486" s="15" t="s">
        <v>45</v>
      </c>
    </row>
    <row r="487" spans="1:14" x14ac:dyDescent="0.15">
      <c r="A487" s="17"/>
      <c r="B487" s="17"/>
      <c r="C487" s="17"/>
      <c r="D487" s="17"/>
      <c r="E487" s="17"/>
      <c r="F487" s="17"/>
      <c r="G487" s="17"/>
      <c r="H487" s="17"/>
      <c r="I487" s="17"/>
      <c r="J487" s="17"/>
    </row>
    <row r="488" spans="1:14" x14ac:dyDescent="0.15">
      <c r="A488" s="45" t="s">
        <v>150</v>
      </c>
      <c r="B488" s="41" t="s">
        <v>151</v>
      </c>
      <c r="C488" s="46">
        <v>2</v>
      </c>
      <c r="D488" s="12">
        <v>1</v>
      </c>
      <c r="E488" s="12">
        <v>0</v>
      </c>
      <c r="F488" s="47">
        <v>2</v>
      </c>
      <c r="G488" s="47">
        <v>0</v>
      </c>
      <c r="H488" s="12">
        <v>0</v>
      </c>
      <c r="I488" s="14"/>
      <c r="J488" s="14">
        <v>0</v>
      </c>
      <c r="K488" s="1" t="s">
        <v>31</v>
      </c>
      <c r="L488" s="1" t="s">
        <v>32</v>
      </c>
      <c r="N488" s="47">
        <v>2</v>
      </c>
    </row>
    <row r="489" spans="1:14" ht="21.95" customHeight="1" x14ac:dyDescent="0.15">
      <c r="A489" s="46"/>
      <c r="B489" s="46"/>
      <c r="C489" s="46"/>
      <c r="D489" s="13">
        <v>0</v>
      </c>
      <c r="E489" s="13">
        <v>0</v>
      </c>
      <c r="F489" s="47"/>
      <c r="G489" s="47"/>
      <c r="H489" s="13">
        <v>0</v>
      </c>
      <c r="J489" s="1">
        <v>0</v>
      </c>
      <c r="K489" s="1" t="s">
        <v>33</v>
      </c>
      <c r="L489" s="1" t="s">
        <v>34</v>
      </c>
      <c r="N489" s="47"/>
    </row>
    <row r="490" spans="1:14" hidden="1" x14ac:dyDescent="0.15">
      <c r="B490" s="15" t="s">
        <v>35</v>
      </c>
    </row>
    <row r="491" spans="1:14" hidden="1" x14ac:dyDescent="0.15">
      <c r="B491" s="15" t="s">
        <v>36</v>
      </c>
    </row>
    <row r="492" spans="1:14" hidden="1" x14ac:dyDescent="0.15">
      <c r="B492" s="15" t="s">
        <v>37</v>
      </c>
    </row>
    <row r="493" spans="1:14" hidden="1" x14ac:dyDescent="0.15">
      <c r="B493" s="15" t="s">
        <v>38</v>
      </c>
      <c r="F493" s="1">
        <v>2.0099999999999998</v>
      </c>
    </row>
    <row r="494" spans="1:14" ht="21" hidden="1" x14ac:dyDescent="0.15">
      <c r="B494" s="15" t="s">
        <v>39</v>
      </c>
    </row>
    <row r="495" spans="1:14" ht="21" hidden="1" x14ac:dyDescent="0.15">
      <c r="B495" s="15" t="s">
        <v>40</v>
      </c>
      <c r="C495" s="16"/>
      <c r="K495" s="1" t="s">
        <v>41</v>
      </c>
      <c r="L495" s="1" t="s">
        <v>42</v>
      </c>
    </row>
    <row r="496" spans="1:14" hidden="1" x14ac:dyDescent="0.15">
      <c r="B496" s="15" t="s">
        <v>43</v>
      </c>
    </row>
    <row r="497" spans="1:14" ht="21" hidden="1" x14ac:dyDescent="0.15">
      <c r="B497" s="15" t="s">
        <v>44</v>
      </c>
    </row>
    <row r="498" spans="1:14" hidden="1" x14ac:dyDescent="0.15">
      <c r="B498" s="15" t="s">
        <v>45</v>
      </c>
    </row>
    <row r="499" spans="1:14" x14ac:dyDescent="0.15">
      <c r="A499" s="17"/>
      <c r="B499" s="17"/>
      <c r="C499" s="17"/>
      <c r="D499" s="17"/>
      <c r="E499" s="17"/>
      <c r="F499" s="17"/>
      <c r="G499" s="17"/>
      <c r="H499" s="17"/>
      <c r="I499" s="17"/>
      <c r="J499" s="17"/>
    </row>
    <row r="500" spans="1:14" x14ac:dyDescent="0.15">
      <c r="A500" s="45" t="s">
        <v>152</v>
      </c>
      <c r="B500" s="41" t="s">
        <v>153</v>
      </c>
      <c r="C500" s="46">
        <v>30</v>
      </c>
      <c r="D500" s="12">
        <v>6.41</v>
      </c>
      <c r="E500" s="12">
        <v>0</v>
      </c>
      <c r="F500" s="47">
        <v>192.3</v>
      </c>
      <c r="G500" s="47">
        <v>0</v>
      </c>
      <c r="H500" s="12">
        <v>0</v>
      </c>
      <c r="I500" s="14"/>
      <c r="J500" s="14">
        <v>0</v>
      </c>
      <c r="K500" s="1" t="s">
        <v>31</v>
      </c>
      <c r="L500" s="1" t="s">
        <v>32</v>
      </c>
      <c r="N500" s="47">
        <v>192.3</v>
      </c>
    </row>
    <row r="501" spans="1:14" ht="21.95" customHeight="1" x14ac:dyDescent="0.15">
      <c r="A501" s="46"/>
      <c r="B501" s="46"/>
      <c r="C501" s="46"/>
      <c r="D501" s="13">
        <v>0</v>
      </c>
      <c r="E501" s="13">
        <v>0</v>
      </c>
      <c r="F501" s="47"/>
      <c r="G501" s="47"/>
      <c r="H501" s="13">
        <v>0</v>
      </c>
      <c r="J501" s="1">
        <v>0</v>
      </c>
      <c r="K501" s="1" t="s">
        <v>33</v>
      </c>
      <c r="L501" s="1" t="s">
        <v>34</v>
      </c>
      <c r="N501" s="47"/>
    </row>
    <row r="502" spans="1:14" hidden="1" x14ac:dyDescent="0.15">
      <c r="B502" s="15" t="s">
        <v>35</v>
      </c>
    </row>
    <row r="503" spans="1:14" hidden="1" x14ac:dyDescent="0.15">
      <c r="B503" s="15" t="s">
        <v>36</v>
      </c>
    </row>
    <row r="504" spans="1:14" hidden="1" x14ac:dyDescent="0.15">
      <c r="B504" s="15" t="s">
        <v>37</v>
      </c>
    </row>
    <row r="505" spans="1:14" hidden="1" x14ac:dyDescent="0.15">
      <c r="B505" s="15" t="s">
        <v>38</v>
      </c>
      <c r="F505" s="1">
        <v>192.27</v>
      </c>
    </row>
    <row r="506" spans="1:14" ht="21" hidden="1" x14ac:dyDescent="0.15">
      <c r="B506" s="15" t="s">
        <v>39</v>
      </c>
    </row>
    <row r="507" spans="1:14" ht="21" hidden="1" x14ac:dyDescent="0.15">
      <c r="B507" s="15" t="s">
        <v>40</v>
      </c>
      <c r="C507" s="16"/>
      <c r="K507" s="1" t="s">
        <v>41</v>
      </c>
      <c r="L507" s="1" t="s">
        <v>42</v>
      </c>
    </row>
    <row r="508" spans="1:14" hidden="1" x14ac:dyDescent="0.15">
      <c r="B508" s="15" t="s">
        <v>43</v>
      </c>
    </row>
    <row r="509" spans="1:14" ht="21" hidden="1" x14ac:dyDescent="0.15">
      <c r="B509" s="15" t="s">
        <v>44</v>
      </c>
    </row>
    <row r="510" spans="1:14" hidden="1" x14ac:dyDescent="0.15">
      <c r="B510" s="15" t="s">
        <v>45</v>
      </c>
    </row>
    <row r="511" spans="1:14" x14ac:dyDescent="0.15">
      <c r="A511" s="17"/>
      <c r="B511" s="17"/>
      <c r="C511" s="17"/>
      <c r="D511" s="17"/>
      <c r="E511" s="17"/>
      <c r="F511" s="17"/>
      <c r="G511" s="17"/>
      <c r="H511" s="17"/>
      <c r="I511" s="17"/>
      <c r="J511" s="17"/>
    </row>
    <row r="512" spans="1:14" x14ac:dyDescent="0.15">
      <c r="A512" s="45" t="s">
        <v>154</v>
      </c>
      <c r="B512" s="41" t="s">
        <v>155</v>
      </c>
      <c r="C512" s="46">
        <v>0.1</v>
      </c>
      <c r="D512" s="12">
        <v>433.94</v>
      </c>
      <c r="E512" s="12">
        <v>0</v>
      </c>
      <c r="F512" s="47">
        <v>43.39</v>
      </c>
      <c r="G512" s="47">
        <v>0</v>
      </c>
      <c r="H512" s="12">
        <v>0</v>
      </c>
      <c r="I512" s="14"/>
      <c r="J512" s="14">
        <v>0</v>
      </c>
      <c r="K512" s="1" t="s">
        <v>31</v>
      </c>
      <c r="L512" s="1" t="s">
        <v>32</v>
      </c>
      <c r="N512" s="47">
        <v>43.39</v>
      </c>
    </row>
    <row r="513" spans="1:18" ht="21.95" customHeight="1" x14ac:dyDescent="0.15">
      <c r="A513" s="46"/>
      <c r="B513" s="46"/>
      <c r="C513" s="46"/>
      <c r="D513" s="13">
        <v>0</v>
      </c>
      <c r="E513" s="13">
        <v>0</v>
      </c>
      <c r="F513" s="47"/>
      <c r="G513" s="47"/>
      <c r="H513" s="13">
        <v>0</v>
      </c>
      <c r="J513" s="1">
        <v>0</v>
      </c>
      <c r="K513" s="1" t="s">
        <v>33</v>
      </c>
      <c r="L513" s="1" t="s">
        <v>34</v>
      </c>
      <c r="N513" s="47"/>
    </row>
    <row r="514" spans="1:18" hidden="1" x14ac:dyDescent="0.15">
      <c r="B514" s="15" t="s">
        <v>35</v>
      </c>
    </row>
    <row r="515" spans="1:18" hidden="1" x14ac:dyDescent="0.15">
      <c r="B515" s="15" t="s">
        <v>36</v>
      </c>
    </row>
    <row r="516" spans="1:18" hidden="1" x14ac:dyDescent="0.15">
      <c r="B516" s="15" t="s">
        <v>37</v>
      </c>
    </row>
    <row r="517" spans="1:18" hidden="1" x14ac:dyDescent="0.15">
      <c r="B517" s="15" t="s">
        <v>38</v>
      </c>
      <c r="F517" s="1">
        <v>43.39</v>
      </c>
    </row>
    <row r="518" spans="1:18" ht="21" hidden="1" x14ac:dyDescent="0.15">
      <c r="B518" s="15" t="s">
        <v>39</v>
      </c>
    </row>
    <row r="519" spans="1:18" ht="21" hidden="1" x14ac:dyDescent="0.15">
      <c r="B519" s="15" t="s">
        <v>40</v>
      </c>
      <c r="C519" s="16"/>
      <c r="K519" s="1" t="s">
        <v>41</v>
      </c>
      <c r="L519" s="1" t="s">
        <v>42</v>
      </c>
    </row>
    <row r="520" spans="1:18" hidden="1" x14ac:dyDescent="0.15">
      <c r="B520" s="15" t="s">
        <v>43</v>
      </c>
    </row>
    <row r="521" spans="1:18" ht="21" hidden="1" x14ac:dyDescent="0.15">
      <c r="B521" s="15" t="s">
        <v>44</v>
      </c>
    </row>
    <row r="522" spans="1:18" hidden="1" x14ac:dyDescent="0.15">
      <c r="B522" s="15" t="s">
        <v>45</v>
      </c>
    </row>
    <row r="523" spans="1:18" x14ac:dyDescent="0.15">
      <c r="A523" s="17"/>
      <c r="B523" s="17"/>
      <c r="C523" s="17"/>
      <c r="D523" s="17"/>
      <c r="E523" s="17"/>
      <c r="F523" s="17"/>
      <c r="G523" s="17"/>
      <c r="H523" s="17"/>
      <c r="I523" s="17"/>
      <c r="J523" s="17"/>
    </row>
    <row r="524" spans="1:18" x14ac:dyDescent="0.15">
      <c r="B524" s="18" t="s">
        <v>156</v>
      </c>
      <c r="C524" s="19"/>
      <c r="F524" s="20">
        <v>419.81</v>
      </c>
      <c r="G524" s="20">
        <v>0</v>
      </c>
      <c r="H524" s="20">
        <v>0</v>
      </c>
      <c r="J524" s="7">
        <v>0</v>
      </c>
      <c r="N524" s="20">
        <v>419.81</v>
      </c>
      <c r="R524" s="23">
        <v>0</v>
      </c>
    </row>
    <row r="525" spans="1:18" hidden="1" x14ac:dyDescent="0.15">
      <c r="B525" s="18" t="s">
        <v>67</v>
      </c>
      <c r="F525" s="20">
        <v>0</v>
      </c>
      <c r="G525" s="20">
        <v>0</v>
      </c>
      <c r="H525" s="20">
        <v>0</v>
      </c>
      <c r="J525" s="7">
        <v>0</v>
      </c>
      <c r="N525" s="20">
        <v>0</v>
      </c>
      <c r="R525" s="23">
        <v>0</v>
      </c>
    </row>
    <row r="526" spans="1:18" hidden="1" x14ac:dyDescent="0.15">
      <c r="B526" s="18" t="s">
        <v>68</v>
      </c>
      <c r="F526" s="20">
        <v>0</v>
      </c>
      <c r="G526" s="20"/>
      <c r="H526" s="20"/>
      <c r="J526" s="7"/>
      <c r="N526" s="20"/>
      <c r="R526" s="23"/>
    </row>
    <row r="527" spans="1:18" hidden="1" x14ac:dyDescent="0.15">
      <c r="B527" s="18" t="s">
        <v>69</v>
      </c>
      <c r="F527" s="20">
        <v>0</v>
      </c>
      <c r="G527" s="20"/>
      <c r="H527" s="20"/>
      <c r="J527" s="7"/>
      <c r="N527" s="20"/>
      <c r="R527" s="23"/>
    </row>
    <row r="528" spans="1:18" hidden="1" x14ac:dyDescent="0.15">
      <c r="B528" s="18" t="s">
        <v>70</v>
      </c>
      <c r="F528" s="20">
        <v>0</v>
      </c>
      <c r="G528" s="20"/>
      <c r="H528" s="20"/>
      <c r="J528" s="7"/>
      <c r="N528" s="20"/>
      <c r="R528" s="23"/>
    </row>
    <row r="529" spans="2:18" hidden="1" x14ac:dyDescent="0.15">
      <c r="B529" s="18" t="s">
        <v>71</v>
      </c>
      <c r="F529" s="20">
        <v>0</v>
      </c>
      <c r="G529" s="20"/>
      <c r="H529" s="20"/>
      <c r="J529" s="7"/>
      <c r="N529" s="20"/>
      <c r="R529" s="23"/>
    </row>
    <row r="530" spans="2:18" hidden="1" x14ac:dyDescent="0.15">
      <c r="B530" s="18" t="s">
        <v>72</v>
      </c>
      <c r="F530" s="20">
        <v>0</v>
      </c>
      <c r="G530" s="20"/>
      <c r="H530" s="20"/>
      <c r="J530" s="7"/>
      <c r="N530" s="20"/>
      <c r="R530" s="23"/>
    </row>
    <row r="531" spans="2:18" hidden="1" x14ac:dyDescent="0.15">
      <c r="B531" s="18" t="s">
        <v>73</v>
      </c>
      <c r="F531" s="20">
        <v>0</v>
      </c>
      <c r="G531" s="20"/>
      <c r="H531" s="20"/>
      <c r="J531" s="7"/>
      <c r="N531" s="20"/>
      <c r="R531" s="23"/>
    </row>
    <row r="532" spans="2:18" hidden="1" x14ac:dyDescent="0.15">
      <c r="B532" s="18" t="s">
        <v>74</v>
      </c>
      <c r="F532" s="20">
        <v>0</v>
      </c>
      <c r="G532" s="20"/>
      <c r="H532" s="20"/>
      <c r="J532" s="7"/>
      <c r="N532" s="20"/>
      <c r="R532" s="23"/>
    </row>
    <row r="533" spans="2:18" hidden="1" x14ac:dyDescent="0.15">
      <c r="B533" s="18" t="s">
        <v>75</v>
      </c>
      <c r="F533" s="20">
        <v>0</v>
      </c>
      <c r="G533" s="20"/>
      <c r="H533" s="20"/>
      <c r="J533" s="7"/>
      <c r="N533" s="20"/>
      <c r="R533" s="23"/>
    </row>
    <row r="534" spans="2:18" hidden="1" x14ac:dyDescent="0.15">
      <c r="B534" s="18" t="s">
        <v>76</v>
      </c>
      <c r="F534" s="20">
        <v>0</v>
      </c>
      <c r="G534" s="20"/>
      <c r="H534" s="20"/>
      <c r="J534" s="7"/>
      <c r="N534" s="20"/>
      <c r="R534" s="23"/>
    </row>
    <row r="535" spans="2:18" hidden="1" x14ac:dyDescent="0.15">
      <c r="B535" s="18" t="s">
        <v>77</v>
      </c>
      <c r="F535" s="20">
        <v>0</v>
      </c>
      <c r="G535" s="20">
        <v>0</v>
      </c>
      <c r="H535" s="20">
        <v>0</v>
      </c>
      <c r="J535" s="7">
        <v>0</v>
      </c>
      <c r="N535" s="20">
        <v>0</v>
      </c>
      <c r="R535" s="23">
        <v>0</v>
      </c>
    </row>
    <row r="536" spans="2:18" hidden="1" x14ac:dyDescent="0.15">
      <c r="B536" s="18" t="s">
        <v>78</v>
      </c>
      <c r="F536" s="20"/>
      <c r="G536" s="20"/>
      <c r="H536" s="20"/>
      <c r="J536" s="7"/>
      <c r="N536" s="20"/>
      <c r="R536" s="23"/>
    </row>
    <row r="537" spans="2:18" hidden="1" x14ac:dyDescent="0.15">
      <c r="B537" s="18" t="s">
        <v>79</v>
      </c>
      <c r="F537" s="20"/>
      <c r="G537" s="20">
        <v>0</v>
      </c>
      <c r="H537" s="20"/>
      <c r="J537" s="7"/>
      <c r="N537" s="20"/>
      <c r="R537" s="23"/>
    </row>
    <row r="538" spans="2:18" hidden="1" x14ac:dyDescent="0.15">
      <c r="B538" s="18" t="s">
        <v>80</v>
      </c>
      <c r="F538" s="20">
        <v>0</v>
      </c>
      <c r="G538" s="20"/>
      <c r="H538" s="20"/>
      <c r="J538" s="7"/>
      <c r="N538" s="20"/>
      <c r="R538" s="23"/>
    </row>
    <row r="539" spans="2:18" ht="21" hidden="1" x14ac:dyDescent="0.15">
      <c r="B539" s="18" t="s">
        <v>81</v>
      </c>
      <c r="F539" s="20">
        <v>0</v>
      </c>
      <c r="G539" s="20"/>
      <c r="H539" s="20"/>
      <c r="J539" s="7"/>
      <c r="N539" s="20"/>
      <c r="R539" s="23"/>
    </row>
    <row r="540" spans="2:18" hidden="1" x14ac:dyDescent="0.15">
      <c r="B540" s="18" t="s">
        <v>82</v>
      </c>
      <c r="F540" s="20">
        <v>0</v>
      </c>
      <c r="G540" s="20"/>
      <c r="H540" s="20"/>
      <c r="J540" s="7"/>
      <c r="N540" s="20"/>
      <c r="R540" s="23"/>
    </row>
    <row r="541" spans="2:18" hidden="1" x14ac:dyDescent="0.15">
      <c r="B541" s="18" t="s">
        <v>92</v>
      </c>
      <c r="F541" s="20">
        <v>0</v>
      </c>
      <c r="G541" s="20"/>
      <c r="H541" s="20"/>
      <c r="J541" s="7"/>
      <c r="N541" s="20"/>
      <c r="R541" s="23"/>
    </row>
    <row r="542" spans="2:18" hidden="1" x14ac:dyDescent="0.15">
      <c r="B542" s="18" t="s">
        <v>93</v>
      </c>
      <c r="F542" s="20">
        <v>0</v>
      </c>
      <c r="G542" s="20"/>
      <c r="H542" s="20"/>
      <c r="J542" s="7"/>
      <c r="N542" s="20"/>
      <c r="R542" s="23"/>
    </row>
    <row r="543" spans="2:18" hidden="1" x14ac:dyDescent="0.15">
      <c r="B543" s="18" t="s">
        <v>75</v>
      </c>
      <c r="F543" s="20">
        <v>0</v>
      </c>
      <c r="G543" s="20"/>
      <c r="H543" s="20"/>
      <c r="J543" s="7"/>
      <c r="N543" s="20"/>
      <c r="R543" s="23"/>
    </row>
    <row r="544" spans="2:18" hidden="1" x14ac:dyDescent="0.15">
      <c r="B544" s="18" t="s">
        <v>85</v>
      </c>
      <c r="F544" s="20">
        <v>0</v>
      </c>
      <c r="G544" s="20"/>
      <c r="H544" s="20"/>
      <c r="J544" s="7"/>
      <c r="N544" s="20"/>
      <c r="R544" s="23"/>
    </row>
    <row r="545" spans="2:18" x14ac:dyDescent="0.15">
      <c r="B545" s="18" t="s">
        <v>86</v>
      </c>
      <c r="C545" s="19"/>
      <c r="F545" s="20">
        <v>419.81</v>
      </c>
      <c r="G545" s="20">
        <v>0</v>
      </c>
      <c r="H545" s="20">
        <v>0</v>
      </c>
      <c r="J545" s="7">
        <v>0</v>
      </c>
      <c r="N545" s="20">
        <v>419.81</v>
      </c>
      <c r="R545" s="23">
        <v>0</v>
      </c>
    </row>
    <row r="546" spans="2:18" hidden="1" x14ac:dyDescent="0.15">
      <c r="B546" s="18" t="s">
        <v>78</v>
      </c>
      <c r="F546" s="20"/>
      <c r="G546" s="20"/>
      <c r="H546" s="20"/>
      <c r="J546" s="7"/>
      <c r="N546" s="20"/>
      <c r="R546" s="23"/>
    </row>
    <row r="547" spans="2:18" hidden="1" x14ac:dyDescent="0.15">
      <c r="B547" s="18" t="s">
        <v>87</v>
      </c>
      <c r="F547" s="20">
        <v>0</v>
      </c>
      <c r="G547" s="20"/>
      <c r="H547" s="20"/>
      <c r="J547" s="7"/>
      <c r="N547" s="20"/>
      <c r="R547" s="23"/>
    </row>
    <row r="548" spans="2:18" hidden="1" x14ac:dyDescent="0.15">
      <c r="B548" s="18" t="s">
        <v>82</v>
      </c>
      <c r="F548" s="20">
        <v>0</v>
      </c>
      <c r="G548" s="20"/>
      <c r="H548" s="20"/>
      <c r="J548" s="7"/>
      <c r="N548" s="20"/>
      <c r="R548" s="23"/>
    </row>
    <row r="549" spans="2:18" hidden="1" x14ac:dyDescent="0.15">
      <c r="B549" s="18" t="s">
        <v>92</v>
      </c>
      <c r="F549" s="20">
        <v>0</v>
      </c>
      <c r="G549" s="20"/>
      <c r="H549" s="20"/>
      <c r="J549" s="7"/>
      <c r="N549" s="20"/>
      <c r="R549" s="23"/>
    </row>
    <row r="550" spans="2:18" hidden="1" x14ac:dyDescent="0.15">
      <c r="B550" s="18" t="s">
        <v>93</v>
      </c>
      <c r="F550" s="20">
        <v>0</v>
      </c>
      <c r="G550" s="20"/>
      <c r="H550" s="20"/>
      <c r="J550" s="7"/>
      <c r="N550" s="20"/>
      <c r="R550" s="23"/>
    </row>
    <row r="551" spans="2:18" ht="21" x14ac:dyDescent="0.15">
      <c r="B551" s="18" t="s">
        <v>90</v>
      </c>
      <c r="C551" s="19"/>
      <c r="F551" s="20">
        <v>419.81</v>
      </c>
      <c r="G551" s="20"/>
      <c r="H551" s="20"/>
      <c r="J551" s="7"/>
      <c r="N551" s="20"/>
      <c r="R551" s="23"/>
    </row>
    <row r="552" spans="2:18" hidden="1" x14ac:dyDescent="0.15">
      <c r="B552" s="18" t="s">
        <v>91</v>
      </c>
      <c r="F552" s="20">
        <v>0</v>
      </c>
      <c r="G552" s="20">
        <v>0</v>
      </c>
      <c r="H552" s="20">
        <v>0</v>
      </c>
      <c r="J552" s="7">
        <v>0</v>
      </c>
      <c r="N552" s="20">
        <v>0</v>
      </c>
      <c r="R552" s="23">
        <v>0</v>
      </c>
    </row>
    <row r="553" spans="2:18" hidden="1" x14ac:dyDescent="0.15">
      <c r="B553" s="18" t="s">
        <v>82</v>
      </c>
      <c r="F553" s="20">
        <v>0</v>
      </c>
      <c r="G553" s="20"/>
      <c r="H553" s="20"/>
      <c r="J553" s="7"/>
      <c r="N553" s="20"/>
      <c r="R553" s="23"/>
    </row>
    <row r="554" spans="2:18" hidden="1" x14ac:dyDescent="0.15">
      <c r="B554" s="18" t="s">
        <v>92</v>
      </c>
      <c r="F554" s="20">
        <v>0</v>
      </c>
      <c r="G554" s="20"/>
      <c r="H554" s="20"/>
      <c r="J554" s="7"/>
      <c r="N554" s="20"/>
      <c r="R554" s="23"/>
    </row>
    <row r="555" spans="2:18" hidden="1" x14ac:dyDescent="0.15">
      <c r="B555" s="18" t="s">
        <v>93</v>
      </c>
      <c r="F555" s="20">
        <v>0</v>
      </c>
      <c r="G555" s="20"/>
      <c r="H555" s="20"/>
      <c r="J555" s="7"/>
      <c r="N555" s="20"/>
      <c r="R555" s="23"/>
    </row>
    <row r="556" spans="2:18" ht="21" hidden="1" x14ac:dyDescent="0.15">
      <c r="B556" s="18" t="s">
        <v>94</v>
      </c>
      <c r="F556" s="20">
        <v>0</v>
      </c>
      <c r="G556" s="20"/>
      <c r="H556" s="20"/>
      <c r="J556" s="7"/>
      <c r="N556" s="20"/>
      <c r="R556" s="23"/>
    </row>
    <row r="557" spans="2:18" hidden="1" x14ac:dyDescent="0.15">
      <c r="B557" s="18" t="s">
        <v>95</v>
      </c>
      <c r="F557" s="20">
        <v>0</v>
      </c>
      <c r="G557" s="20">
        <v>0</v>
      </c>
      <c r="H557" s="20">
        <v>0</v>
      </c>
      <c r="J557" s="7">
        <v>0</v>
      </c>
      <c r="N557" s="20">
        <v>0</v>
      </c>
      <c r="R557" s="23">
        <v>0</v>
      </c>
    </row>
    <row r="558" spans="2:18" hidden="1" x14ac:dyDescent="0.15">
      <c r="B558" s="18" t="s">
        <v>78</v>
      </c>
      <c r="F558" s="20"/>
      <c r="G558" s="20"/>
      <c r="H558" s="20"/>
      <c r="J558" s="7"/>
      <c r="N558" s="20"/>
      <c r="R558" s="23"/>
    </row>
    <row r="559" spans="2:18" hidden="1" x14ac:dyDescent="0.15">
      <c r="B559" s="18" t="s">
        <v>96</v>
      </c>
      <c r="F559" s="20">
        <v>0</v>
      </c>
      <c r="G559" s="20">
        <v>0</v>
      </c>
      <c r="H559" s="20">
        <v>0</v>
      </c>
      <c r="J559" s="7">
        <v>0</v>
      </c>
      <c r="N559" s="20">
        <v>0</v>
      </c>
      <c r="R559" s="23">
        <v>0</v>
      </c>
    </row>
    <row r="560" spans="2:18" hidden="1" x14ac:dyDescent="0.15">
      <c r="B560" s="18" t="s">
        <v>82</v>
      </c>
      <c r="F560" s="20">
        <v>0</v>
      </c>
      <c r="G560" s="20"/>
      <c r="H560" s="20"/>
      <c r="J560" s="7"/>
      <c r="N560" s="20"/>
      <c r="R560" s="23"/>
    </row>
    <row r="561" spans="2:18" hidden="1" x14ac:dyDescent="0.15">
      <c r="B561" s="18" t="s">
        <v>92</v>
      </c>
      <c r="F561" s="20">
        <v>0</v>
      </c>
      <c r="G561" s="20"/>
      <c r="H561" s="20"/>
      <c r="J561" s="7"/>
      <c r="N561" s="20"/>
      <c r="R561" s="23"/>
    </row>
    <row r="562" spans="2:18" hidden="1" x14ac:dyDescent="0.15">
      <c r="B562" s="18" t="s">
        <v>93</v>
      </c>
      <c r="F562" s="20">
        <v>0</v>
      </c>
      <c r="G562" s="20"/>
      <c r="H562" s="20"/>
      <c r="J562" s="7"/>
      <c r="N562" s="20"/>
      <c r="R562" s="23"/>
    </row>
    <row r="563" spans="2:18" hidden="1" x14ac:dyDescent="0.15">
      <c r="B563" s="18" t="s">
        <v>75</v>
      </c>
      <c r="F563" s="20">
        <v>0</v>
      </c>
      <c r="G563" s="20"/>
      <c r="H563" s="20"/>
      <c r="J563" s="7"/>
      <c r="N563" s="20"/>
      <c r="R563" s="23"/>
    </row>
    <row r="564" spans="2:18" hidden="1" x14ac:dyDescent="0.15">
      <c r="B564" s="18" t="s">
        <v>97</v>
      </c>
      <c r="F564" s="20">
        <v>0</v>
      </c>
      <c r="G564" s="20"/>
      <c r="H564" s="20"/>
      <c r="J564" s="7"/>
      <c r="N564" s="20"/>
      <c r="R564" s="23"/>
    </row>
    <row r="565" spans="2:18" hidden="1" x14ac:dyDescent="0.15">
      <c r="B565" s="18" t="s">
        <v>98</v>
      </c>
      <c r="F565" s="20">
        <v>0</v>
      </c>
      <c r="G565" s="20">
        <v>0</v>
      </c>
      <c r="H565" s="20">
        <v>0</v>
      </c>
      <c r="J565" s="7">
        <v>0</v>
      </c>
      <c r="N565" s="20">
        <v>0</v>
      </c>
      <c r="R565" s="23">
        <v>0</v>
      </c>
    </row>
    <row r="566" spans="2:18" hidden="1" x14ac:dyDescent="0.15">
      <c r="B566" s="18" t="s">
        <v>82</v>
      </c>
      <c r="F566" s="20">
        <v>0</v>
      </c>
      <c r="G566" s="20"/>
      <c r="H566" s="20"/>
      <c r="J566" s="7"/>
      <c r="N566" s="20"/>
      <c r="R566" s="23"/>
    </row>
    <row r="567" spans="2:18" hidden="1" x14ac:dyDescent="0.15">
      <c r="B567" s="18" t="s">
        <v>92</v>
      </c>
      <c r="F567" s="20">
        <v>0</v>
      </c>
      <c r="G567" s="20"/>
      <c r="H567" s="20"/>
      <c r="J567" s="7"/>
      <c r="N567" s="20"/>
      <c r="R567" s="23"/>
    </row>
    <row r="568" spans="2:18" hidden="1" x14ac:dyDescent="0.15">
      <c r="B568" s="18" t="s">
        <v>93</v>
      </c>
      <c r="F568" s="20">
        <v>0</v>
      </c>
      <c r="G568" s="20"/>
      <c r="H568" s="20"/>
      <c r="J568" s="7"/>
      <c r="N568" s="20"/>
      <c r="R568" s="23"/>
    </row>
    <row r="569" spans="2:18" hidden="1" x14ac:dyDescent="0.15">
      <c r="B569" s="18" t="s">
        <v>99</v>
      </c>
      <c r="F569" s="20">
        <v>0</v>
      </c>
      <c r="G569" s="20"/>
      <c r="H569" s="20"/>
      <c r="J569" s="7"/>
      <c r="N569" s="20"/>
      <c r="R569" s="23"/>
    </row>
    <row r="570" spans="2:18" hidden="1" x14ac:dyDescent="0.15">
      <c r="B570" s="18" t="s">
        <v>100</v>
      </c>
      <c r="F570" s="20">
        <v>0</v>
      </c>
      <c r="G570" s="20">
        <v>0</v>
      </c>
      <c r="H570" s="20">
        <v>0</v>
      </c>
      <c r="J570" s="7">
        <v>0</v>
      </c>
      <c r="N570" s="20">
        <v>0</v>
      </c>
      <c r="R570" s="23">
        <v>0</v>
      </c>
    </row>
    <row r="571" spans="2:18" hidden="1" x14ac:dyDescent="0.15">
      <c r="B571" s="18" t="s">
        <v>82</v>
      </c>
      <c r="F571" s="20">
        <v>0</v>
      </c>
      <c r="G571" s="20"/>
      <c r="H571" s="20"/>
      <c r="J571" s="7"/>
      <c r="N571" s="20"/>
      <c r="R571" s="23"/>
    </row>
    <row r="572" spans="2:18" hidden="1" x14ac:dyDescent="0.15">
      <c r="B572" s="18" t="s">
        <v>92</v>
      </c>
      <c r="F572" s="20">
        <v>0</v>
      </c>
      <c r="G572" s="20"/>
      <c r="H572" s="20"/>
      <c r="J572" s="7"/>
      <c r="N572" s="20"/>
      <c r="R572" s="23"/>
    </row>
    <row r="573" spans="2:18" hidden="1" x14ac:dyDescent="0.15">
      <c r="B573" s="18" t="s">
        <v>93</v>
      </c>
      <c r="F573" s="20">
        <v>0</v>
      </c>
      <c r="G573" s="20"/>
      <c r="H573" s="20"/>
      <c r="J573" s="7"/>
      <c r="N573" s="20"/>
      <c r="R573" s="23"/>
    </row>
    <row r="574" spans="2:18" ht="21" hidden="1" x14ac:dyDescent="0.15">
      <c r="B574" s="18" t="s">
        <v>101</v>
      </c>
      <c r="F574" s="20">
        <v>0</v>
      </c>
      <c r="G574" s="20"/>
      <c r="H574" s="20"/>
      <c r="J574" s="7"/>
      <c r="N574" s="20"/>
      <c r="R574" s="23"/>
    </row>
    <row r="575" spans="2:18" hidden="1" x14ac:dyDescent="0.15">
      <c r="B575" s="18" t="s">
        <v>102</v>
      </c>
      <c r="F575" s="20">
        <v>0</v>
      </c>
      <c r="G575" s="20">
        <v>0</v>
      </c>
      <c r="H575" s="20">
        <v>0</v>
      </c>
      <c r="J575" s="7">
        <v>0</v>
      </c>
      <c r="N575" s="20">
        <v>0</v>
      </c>
      <c r="R575" s="23">
        <v>0</v>
      </c>
    </row>
    <row r="576" spans="2:18" hidden="1" x14ac:dyDescent="0.15">
      <c r="B576" s="18" t="s">
        <v>78</v>
      </c>
      <c r="F576" s="20"/>
      <c r="G576" s="20"/>
      <c r="H576" s="20"/>
      <c r="J576" s="7"/>
      <c r="N576" s="20"/>
      <c r="R576" s="23"/>
    </row>
    <row r="577" spans="2:18" hidden="1" x14ac:dyDescent="0.15">
      <c r="B577" s="18" t="s">
        <v>87</v>
      </c>
      <c r="F577" s="20">
        <v>0</v>
      </c>
      <c r="G577" s="20"/>
      <c r="H577" s="20"/>
      <c r="J577" s="7"/>
      <c r="N577" s="20"/>
      <c r="R577" s="23"/>
    </row>
    <row r="578" spans="2:18" hidden="1" x14ac:dyDescent="0.15">
      <c r="B578" s="18" t="s">
        <v>82</v>
      </c>
      <c r="F578" s="20">
        <v>0</v>
      </c>
      <c r="G578" s="20"/>
      <c r="H578" s="20"/>
      <c r="J578" s="7"/>
      <c r="N578" s="20"/>
      <c r="R578" s="23"/>
    </row>
    <row r="579" spans="2:18" hidden="1" x14ac:dyDescent="0.15">
      <c r="B579" s="18" t="s">
        <v>92</v>
      </c>
      <c r="F579" s="20">
        <v>0</v>
      </c>
      <c r="G579" s="20"/>
      <c r="H579" s="20"/>
      <c r="J579" s="7"/>
      <c r="N579" s="20"/>
      <c r="R579" s="23"/>
    </row>
    <row r="580" spans="2:18" hidden="1" x14ac:dyDescent="0.15">
      <c r="B580" s="18" t="s">
        <v>93</v>
      </c>
      <c r="F580" s="20">
        <v>0</v>
      </c>
      <c r="G580" s="20"/>
      <c r="H580" s="20"/>
      <c r="J580" s="7"/>
      <c r="N580" s="20"/>
      <c r="R580" s="23"/>
    </row>
    <row r="581" spans="2:18" hidden="1" x14ac:dyDescent="0.15">
      <c r="B581" s="18" t="s">
        <v>103</v>
      </c>
      <c r="F581" s="20">
        <v>0</v>
      </c>
      <c r="G581" s="20"/>
      <c r="H581" s="20"/>
      <c r="J581" s="7"/>
      <c r="N581" s="20"/>
      <c r="R581" s="23"/>
    </row>
    <row r="582" spans="2:18" hidden="1" x14ac:dyDescent="0.15">
      <c r="B582" s="18" t="s">
        <v>104</v>
      </c>
      <c r="F582" s="20">
        <v>0</v>
      </c>
      <c r="G582" s="20">
        <v>0</v>
      </c>
      <c r="H582" s="20">
        <v>0</v>
      </c>
      <c r="J582" s="7">
        <v>0</v>
      </c>
      <c r="N582" s="20">
        <v>0</v>
      </c>
      <c r="R582" s="23">
        <v>0</v>
      </c>
    </row>
    <row r="583" spans="2:18" hidden="1" x14ac:dyDescent="0.15">
      <c r="B583" s="18" t="s">
        <v>105</v>
      </c>
      <c r="F583" s="20">
        <v>0</v>
      </c>
      <c r="G583" s="20"/>
      <c r="H583" s="20"/>
      <c r="J583" s="7"/>
      <c r="N583" s="20"/>
      <c r="R583" s="23"/>
    </row>
    <row r="584" spans="2:18" hidden="1" x14ac:dyDescent="0.15">
      <c r="B584" s="18" t="s">
        <v>106</v>
      </c>
      <c r="F584" s="20">
        <v>0</v>
      </c>
      <c r="G584" s="20"/>
      <c r="H584" s="20"/>
      <c r="J584" s="7"/>
      <c r="N584" s="20"/>
      <c r="R584" s="23"/>
    </row>
    <row r="585" spans="2:18" hidden="1" x14ac:dyDescent="0.15">
      <c r="B585" s="18" t="s">
        <v>92</v>
      </c>
      <c r="F585" s="20">
        <v>0</v>
      </c>
      <c r="G585" s="20"/>
      <c r="H585" s="20"/>
      <c r="J585" s="7"/>
      <c r="N585" s="20"/>
      <c r="R585" s="23"/>
    </row>
    <row r="586" spans="2:18" hidden="1" x14ac:dyDescent="0.15">
      <c r="B586" s="18" t="s">
        <v>93</v>
      </c>
      <c r="F586" s="20">
        <v>0</v>
      </c>
      <c r="G586" s="20"/>
      <c r="H586" s="20"/>
      <c r="J586" s="7"/>
      <c r="N586" s="20"/>
      <c r="R586" s="23"/>
    </row>
    <row r="587" spans="2:18" hidden="1" x14ac:dyDescent="0.15">
      <c r="B587" s="18" t="s">
        <v>107</v>
      </c>
      <c r="F587" s="20">
        <v>0</v>
      </c>
      <c r="G587" s="20"/>
      <c r="H587" s="20"/>
      <c r="J587" s="7"/>
      <c r="N587" s="20"/>
      <c r="R587" s="23"/>
    </row>
    <row r="588" spans="2:18" hidden="1" x14ac:dyDescent="0.15">
      <c r="B588" s="18" t="s">
        <v>108</v>
      </c>
      <c r="F588" s="20">
        <v>0</v>
      </c>
      <c r="G588" s="20">
        <v>0</v>
      </c>
      <c r="H588" s="20">
        <v>0</v>
      </c>
      <c r="J588" s="7">
        <v>0</v>
      </c>
      <c r="N588" s="20">
        <v>0</v>
      </c>
      <c r="R588" s="23">
        <v>0</v>
      </c>
    </row>
    <row r="589" spans="2:18" hidden="1" x14ac:dyDescent="0.15">
      <c r="B589" s="18" t="s">
        <v>92</v>
      </c>
      <c r="F589" s="20">
        <v>0</v>
      </c>
      <c r="G589" s="20"/>
      <c r="H589" s="20"/>
      <c r="J589" s="7"/>
      <c r="N589" s="20"/>
      <c r="R589" s="23"/>
    </row>
    <row r="590" spans="2:18" hidden="1" x14ac:dyDescent="0.15">
      <c r="B590" s="18" t="s">
        <v>93</v>
      </c>
      <c r="F590" s="20">
        <v>0</v>
      </c>
      <c r="G590" s="20"/>
      <c r="H590" s="20"/>
      <c r="J590" s="7"/>
      <c r="N590" s="20"/>
      <c r="R590" s="23"/>
    </row>
    <row r="591" spans="2:18" hidden="1" x14ac:dyDescent="0.15">
      <c r="B591" s="18" t="s">
        <v>109</v>
      </c>
      <c r="F591" s="20">
        <v>0</v>
      </c>
      <c r="G591" s="20"/>
      <c r="H591" s="20"/>
      <c r="J591" s="7"/>
      <c r="N591" s="20"/>
      <c r="R591" s="23"/>
    </row>
    <row r="592" spans="2:18" hidden="1" x14ac:dyDescent="0.15">
      <c r="B592" s="18" t="s">
        <v>110</v>
      </c>
      <c r="F592" s="20">
        <v>0</v>
      </c>
      <c r="G592" s="20">
        <v>0</v>
      </c>
      <c r="H592" s="20">
        <v>0</v>
      </c>
      <c r="J592" s="7">
        <v>0</v>
      </c>
      <c r="N592" s="20">
        <v>0</v>
      </c>
      <c r="R592" s="23">
        <v>0</v>
      </c>
    </row>
    <row r="593" spans="2:18" hidden="1" x14ac:dyDescent="0.15">
      <c r="B593" s="18" t="s">
        <v>82</v>
      </c>
      <c r="F593" s="20">
        <v>0</v>
      </c>
      <c r="G593" s="20"/>
      <c r="H593" s="20"/>
      <c r="J593" s="7"/>
      <c r="N593" s="20"/>
      <c r="R593" s="23"/>
    </row>
    <row r="594" spans="2:18" hidden="1" x14ac:dyDescent="0.15">
      <c r="B594" s="18" t="s">
        <v>92</v>
      </c>
      <c r="F594" s="20">
        <v>0</v>
      </c>
      <c r="G594" s="20"/>
      <c r="H594" s="20"/>
      <c r="J594" s="7"/>
      <c r="N594" s="20"/>
      <c r="R594" s="23"/>
    </row>
    <row r="595" spans="2:18" hidden="1" x14ac:dyDescent="0.15">
      <c r="B595" s="18" t="s">
        <v>93</v>
      </c>
      <c r="F595" s="20">
        <v>0</v>
      </c>
      <c r="G595" s="20"/>
      <c r="H595" s="20"/>
      <c r="J595" s="7"/>
      <c r="N595" s="20"/>
      <c r="R595" s="23"/>
    </row>
    <row r="596" spans="2:18" hidden="1" x14ac:dyDescent="0.15">
      <c r="B596" s="18" t="s">
        <v>111</v>
      </c>
      <c r="F596" s="20">
        <v>0</v>
      </c>
      <c r="G596" s="20"/>
      <c r="H596" s="20"/>
      <c r="J596" s="7"/>
      <c r="N596" s="20"/>
      <c r="R596" s="23"/>
    </row>
    <row r="597" spans="2:18" ht="21" hidden="1" x14ac:dyDescent="0.15">
      <c r="B597" s="18" t="s">
        <v>112</v>
      </c>
      <c r="F597" s="20">
        <v>0</v>
      </c>
      <c r="G597" s="20">
        <v>0</v>
      </c>
      <c r="H597" s="20">
        <v>0</v>
      </c>
      <c r="J597" s="7">
        <v>0</v>
      </c>
      <c r="N597" s="20">
        <v>0</v>
      </c>
      <c r="R597" s="23">
        <v>0</v>
      </c>
    </row>
    <row r="598" spans="2:18" hidden="1" x14ac:dyDescent="0.15">
      <c r="B598" s="18" t="s">
        <v>82</v>
      </c>
      <c r="F598" s="20">
        <v>0</v>
      </c>
      <c r="G598" s="20"/>
      <c r="H598" s="20"/>
      <c r="J598" s="7"/>
      <c r="N598" s="20"/>
      <c r="R598" s="23"/>
    </row>
    <row r="599" spans="2:18" x14ac:dyDescent="0.15">
      <c r="B599" s="18" t="s">
        <v>157</v>
      </c>
      <c r="C599" s="19"/>
      <c r="F599" s="20">
        <v>419.81</v>
      </c>
      <c r="G599" s="20">
        <v>0</v>
      </c>
      <c r="H599" s="20">
        <v>0</v>
      </c>
      <c r="J599" s="7">
        <v>0</v>
      </c>
      <c r="N599" s="20">
        <v>0</v>
      </c>
      <c r="R599" s="23">
        <v>0</v>
      </c>
    </row>
    <row r="600" spans="2:18" ht="21" hidden="1" x14ac:dyDescent="0.15">
      <c r="B600" s="18" t="s">
        <v>114</v>
      </c>
      <c r="F600" s="20">
        <v>0</v>
      </c>
      <c r="G600" s="20"/>
      <c r="H600" s="20"/>
      <c r="J600" s="7"/>
      <c r="N600" s="20"/>
      <c r="R600" s="23"/>
    </row>
    <row r="601" spans="2:18" hidden="1" x14ac:dyDescent="0.15">
      <c r="B601" s="18" t="s">
        <v>115</v>
      </c>
      <c r="F601" s="20">
        <v>0</v>
      </c>
      <c r="G601" s="20"/>
      <c r="H601" s="20"/>
      <c r="J601" s="7"/>
      <c r="N601" s="20"/>
      <c r="R601" s="23"/>
    </row>
    <row r="602" spans="2:18" hidden="1" x14ac:dyDescent="0.15">
      <c r="B602" s="18" t="s">
        <v>116</v>
      </c>
      <c r="F602" s="20">
        <v>0</v>
      </c>
      <c r="G602" s="20"/>
      <c r="H602" s="20"/>
      <c r="J602" s="7"/>
      <c r="N602" s="20"/>
      <c r="R602" s="23"/>
    </row>
    <row r="603" spans="2:18" ht="21" hidden="1" x14ac:dyDescent="0.15">
      <c r="B603" s="18" t="s">
        <v>39</v>
      </c>
      <c r="F603" s="20">
        <v>0</v>
      </c>
      <c r="G603" s="20"/>
      <c r="H603" s="20"/>
      <c r="J603" s="7"/>
      <c r="N603" s="20">
        <v>0</v>
      </c>
      <c r="R603" s="23"/>
    </row>
    <row r="604" spans="2:18" hidden="1" x14ac:dyDescent="0.15">
      <c r="B604" s="18" t="s">
        <v>133</v>
      </c>
      <c r="F604" s="20">
        <v>0</v>
      </c>
      <c r="G604" s="20"/>
      <c r="H604" s="20"/>
      <c r="J604" s="7"/>
      <c r="N604" s="20">
        <v>0</v>
      </c>
      <c r="R604" s="23"/>
    </row>
    <row r="605" spans="2:18" hidden="1" x14ac:dyDescent="0.15">
      <c r="B605" s="18" t="s">
        <v>118</v>
      </c>
      <c r="F605" s="20">
        <v>0</v>
      </c>
      <c r="G605" s="20"/>
      <c r="H605" s="20"/>
      <c r="J605" s="7"/>
      <c r="N605" s="20"/>
      <c r="R605" s="23"/>
    </row>
    <row r="606" spans="2:18" hidden="1" x14ac:dyDescent="0.15">
      <c r="B606" s="18" t="s">
        <v>119</v>
      </c>
      <c r="F606" s="20">
        <v>0</v>
      </c>
      <c r="G606" s="20"/>
      <c r="H606" s="20"/>
      <c r="J606" s="7"/>
      <c r="N606" s="20"/>
      <c r="R606" s="23"/>
    </row>
    <row r="607" spans="2:18" hidden="1" x14ac:dyDescent="0.15">
      <c r="B607" s="18" t="s">
        <v>120</v>
      </c>
      <c r="F607" s="20">
        <v>0</v>
      </c>
      <c r="G607" s="20"/>
      <c r="H607" s="20"/>
      <c r="J607" s="7"/>
      <c r="N607" s="20"/>
      <c r="R607" s="23"/>
    </row>
    <row r="608" spans="2:18" hidden="1" x14ac:dyDescent="0.15">
      <c r="B608" s="18" t="s">
        <v>121</v>
      </c>
      <c r="F608" s="20"/>
      <c r="G608" s="20"/>
      <c r="H608" s="20"/>
      <c r="J608" s="7">
        <v>0</v>
      </c>
      <c r="N608" s="20"/>
      <c r="R608" s="23"/>
    </row>
    <row r="609" spans="2:18" hidden="1" x14ac:dyDescent="0.15">
      <c r="B609" s="18" t="s">
        <v>122</v>
      </c>
      <c r="F609" s="20"/>
      <c r="G609" s="20"/>
      <c r="H609" s="20"/>
      <c r="J609" s="7">
        <v>0</v>
      </c>
      <c r="N609" s="20"/>
      <c r="R609" s="23"/>
    </row>
    <row r="610" spans="2:18" hidden="1" x14ac:dyDescent="0.15">
      <c r="B610" s="18" t="s">
        <v>123</v>
      </c>
      <c r="F610" s="20"/>
      <c r="G610" s="20"/>
      <c r="H610" s="20"/>
      <c r="J610" s="7">
        <v>0</v>
      </c>
      <c r="N610" s="20"/>
      <c r="R610" s="23"/>
    </row>
    <row r="612" spans="2:18" x14ac:dyDescent="0.15">
      <c r="B612" s="18" t="s">
        <v>158</v>
      </c>
      <c r="C612" s="49"/>
      <c r="F612" s="50">
        <v>4338.03</v>
      </c>
      <c r="G612" s="50">
        <v>136.33000000000001</v>
      </c>
      <c r="H612" s="21">
        <v>12.46</v>
      </c>
      <c r="I612" s="46"/>
      <c r="J612" s="22">
        <v>10.8752</v>
      </c>
      <c r="N612" s="50">
        <v>4189.24</v>
      </c>
      <c r="R612" s="51">
        <v>0</v>
      </c>
    </row>
    <row r="613" spans="2:18" x14ac:dyDescent="0.15">
      <c r="C613" s="49"/>
      <c r="F613" s="50"/>
      <c r="G613" s="50"/>
      <c r="H613" s="20">
        <v>0.2</v>
      </c>
      <c r="I613" s="46"/>
      <c r="J613" s="7">
        <v>1.4E-2</v>
      </c>
      <c r="N613" s="50"/>
      <c r="R613" s="51"/>
    </row>
    <row r="614" spans="2:18" hidden="1" x14ac:dyDescent="0.15">
      <c r="B614" s="18" t="s">
        <v>67</v>
      </c>
      <c r="F614" s="20">
        <v>0</v>
      </c>
      <c r="G614" s="20">
        <v>0</v>
      </c>
      <c r="H614" s="20">
        <v>0</v>
      </c>
      <c r="J614" s="7">
        <v>0</v>
      </c>
      <c r="N614" s="20">
        <v>0</v>
      </c>
      <c r="R614" s="23">
        <v>0</v>
      </c>
    </row>
    <row r="615" spans="2:18" hidden="1" x14ac:dyDescent="0.15">
      <c r="B615" s="18" t="s">
        <v>68</v>
      </c>
      <c r="F615" s="20">
        <v>0</v>
      </c>
      <c r="G615" s="20"/>
      <c r="H615" s="20"/>
      <c r="J615" s="7"/>
      <c r="N615" s="20"/>
      <c r="R615" s="23"/>
    </row>
    <row r="616" spans="2:18" hidden="1" x14ac:dyDescent="0.15">
      <c r="B616" s="18" t="s">
        <v>69</v>
      </c>
      <c r="F616" s="20">
        <v>0</v>
      </c>
      <c r="G616" s="20"/>
      <c r="H616" s="20"/>
      <c r="J616" s="7"/>
      <c r="N616" s="20"/>
      <c r="R616" s="23"/>
    </row>
    <row r="617" spans="2:18" hidden="1" x14ac:dyDescent="0.15">
      <c r="B617" s="18" t="s">
        <v>70</v>
      </c>
      <c r="F617" s="20">
        <v>0</v>
      </c>
      <c r="G617" s="20"/>
      <c r="H617" s="20"/>
      <c r="J617" s="7"/>
      <c r="N617" s="20"/>
      <c r="R617" s="23"/>
    </row>
    <row r="618" spans="2:18" hidden="1" x14ac:dyDescent="0.15">
      <c r="B618" s="18" t="s">
        <v>71</v>
      </c>
      <c r="F618" s="20">
        <v>0</v>
      </c>
      <c r="G618" s="20"/>
      <c r="H618" s="20"/>
      <c r="J618" s="7"/>
      <c r="N618" s="20"/>
      <c r="R618" s="23"/>
    </row>
    <row r="619" spans="2:18" hidden="1" x14ac:dyDescent="0.15">
      <c r="B619" s="18" t="s">
        <v>72</v>
      </c>
      <c r="F619" s="20">
        <v>0</v>
      </c>
      <c r="G619" s="20"/>
      <c r="H619" s="20"/>
      <c r="J619" s="7"/>
      <c r="N619" s="20"/>
      <c r="R619" s="23"/>
    </row>
    <row r="620" spans="2:18" hidden="1" x14ac:dyDescent="0.15">
      <c r="B620" s="18" t="s">
        <v>73</v>
      </c>
      <c r="F620" s="20">
        <v>0</v>
      </c>
      <c r="G620" s="20"/>
      <c r="H620" s="20"/>
      <c r="J620" s="7"/>
      <c r="N620" s="20"/>
      <c r="R620" s="23"/>
    </row>
    <row r="621" spans="2:18" hidden="1" x14ac:dyDescent="0.15">
      <c r="B621" s="18" t="s">
        <v>74</v>
      </c>
      <c r="F621" s="20">
        <v>0</v>
      </c>
      <c r="G621" s="20"/>
      <c r="H621" s="20"/>
      <c r="J621" s="7"/>
      <c r="N621" s="20"/>
      <c r="R621" s="23"/>
    </row>
    <row r="622" spans="2:18" hidden="1" x14ac:dyDescent="0.15">
      <c r="B622" s="18" t="s">
        <v>75</v>
      </c>
      <c r="F622" s="20">
        <v>0</v>
      </c>
      <c r="G622" s="20"/>
      <c r="H622" s="20"/>
      <c r="J622" s="7"/>
      <c r="N622" s="20"/>
      <c r="R622" s="23"/>
    </row>
    <row r="623" spans="2:18" hidden="1" x14ac:dyDescent="0.15">
      <c r="B623" s="18" t="s">
        <v>76</v>
      </c>
      <c r="F623" s="20">
        <v>0</v>
      </c>
      <c r="G623" s="20"/>
      <c r="H623" s="20"/>
      <c r="J623" s="7"/>
      <c r="N623" s="20"/>
      <c r="R623" s="23"/>
    </row>
    <row r="624" spans="2:18" x14ac:dyDescent="0.15">
      <c r="B624" s="18" t="s">
        <v>77</v>
      </c>
      <c r="C624" s="49"/>
      <c r="F624" s="50">
        <v>109.75</v>
      </c>
      <c r="G624" s="50">
        <v>73.150000000000006</v>
      </c>
      <c r="H624" s="21">
        <v>7.17</v>
      </c>
      <c r="I624" s="46"/>
      <c r="J624" s="22">
        <v>6.6151999999999997</v>
      </c>
      <c r="N624" s="50">
        <v>29.43</v>
      </c>
      <c r="R624" s="51">
        <v>0</v>
      </c>
    </row>
    <row r="625" spans="2:18" x14ac:dyDescent="0.15">
      <c r="C625" s="49"/>
      <c r="F625" s="50"/>
      <c r="G625" s="50"/>
      <c r="H625" s="20">
        <v>0.2</v>
      </c>
      <c r="I625" s="46"/>
      <c r="J625" s="7">
        <v>1.4E-2</v>
      </c>
      <c r="N625" s="50"/>
      <c r="R625" s="51"/>
    </row>
    <row r="626" spans="2:18" hidden="1" x14ac:dyDescent="0.15">
      <c r="B626" s="18" t="s">
        <v>78</v>
      </c>
      <c r="F626" s="20"/>
      <c r="G626" s="20"/>
      <c r="H626" s="20"/>
      <c r="J626" s="7"/>
      <c r="N626" s="20"/>
      <c r="R626" s="23"/>
    </row>
    <row r="627" spans="2:18" hidden="1" x14ac:dyDescent="0.15">
      <c r="B627" s="18" t="s">
        <v>79</v>
      </c>
      <c r="F627" s="20"/>
      <c r="G627" s="20">
        <v>0</v>
      </c>
      <c r="H627" s="20"/>
      <c r="J627" s="7"/>
      <c r="N627" s="20"/>
      <c r="R627" s="23"/>
    </row>
    <row r="628" spans="2:18" hidden="1" x14ac:dyDescent="0.15">
      <c r="B628" s="18" t="s">
        <v>80</v>
      </c>
      <c r="F628" s="20">
        <v>0</v>
      </c>
      <c r="G628" s="20"/>
      <c r="H628" s="20"/>
      <c r="J628" s="7"/>
      <c r="N628" s="20"/>
      <c r="R628" s="23"/>
    </row>
    <row r="629" spans="2:18" ht="21" hidden="1" x14ac:dyDescent="0.15">
      <c r="B629" s="18" t="s">
        <v>81</v>
      </c>
      <c r="F629" s="20">
        <v>0</v>
      </c>
      <c r="G629" s="20"/>
      <c r="H629" s="20"/>
      <c r="J629" s="7"/>
      <c r="N629" s="20"/>
      <c r="R629" s="23"/>
    </row>
    <row r="630" spans="2:18" hidden="1" x14ac:dyDescent="0.15">
      <c r="B630" s="18" t="s">
        <v>82</v>
      </c>
      <c r="F630" s="20">
        <v>0</v>
      </c>
      <c r="G630" s="20"/>
      <c r="H630" s="20"/>
      <c r="J630" s="7"/>
      <c r="N630" s="20"/>
      <c r="R630" s="23"/>
    </row>
    <row r="631" spans="2:18" ht="21" x14ac:dyDescent="0.15">
      <c r="B631" s="18" t="s">
        <v>83</v>
      </c>
      <c r="C631" s="19"/>
      <c r="F631" s="20">
        <v>73.349999999999994</v>
      </c>
      <c r="G631" s="20"/>
      <c r="H631" s="20"/>
      <c r="J631" s="7"/>
      <c r="N631" s="20"/>
      <c r="R631" s="23"/>
    </row>
    <row r="632" spans="2:18" ht="21" x14ac:dyDescent="0.15">
      <c r="B632" s="18" t="s">
        <v>84</v>
      </c>
      <c r="C632" s="19"/>
      <c r="F632" s="20">
        <v>47.67</v>
      </c>
      <c r="G632" s="20"/>
      <c r="H632" s="20"/>
      <c r="J632" s="7"/>
      <c r="N632" s="20"/>
      <c r="R632" s="23"/>
    </row>
    <row r="633" spans="2:18" hidden="1" x14ac:dyDescent="0.15">
      <c r="B633" s="18" t="s">
        <v>75</v>
      </c>
      <c r="F633" s="20">
        <v>0</v>
      </c>
      <c r="G633" s="20"/>
      <c r="H633" s="20"/>
      <c r="J633" s="7"/>
      <c r="N633" s="20"/>
      <c r="R633" s="23"/>
    </row>
    <row r="634" spans="2:18" x14ac:dyDescent="0.15">
      <c r="B634" s="18" t="s">
        <v>85</v>
      </c>
      <c r="C634" s="19"/>
      <c r="F634" s="20">
        <v>230.77</v>
      </c>
      <c r="G634" s="20"/>
      <c r="H634" s="20"/>
      <c r="J634" s="7"/>
      <c r="N634" s="20"/>
      <c r="R634" s="23"/>
    </row>
    <row r="635" spans="2:18" x14ac:dyDescent="0.15">
      <c r="B635" s="18" t="s">
        <v>86</v>
      </c>
      <c r="C635" s="19"/>
      <c r="F635" s="20">
        <v>4179.8500000000004</v>
      </c>
      <c r="G635" s="20">
        <v>14.75</v>
      </c>
      <c r="H635" s="20">
        <v>5.29</v>
      </c>
      <c r="J635" s="7">
        <v>1.45</v>
      </c>
      <c r="N635" s="20">
        <v>4159.8100000000004</v>
      </c>
      <c r="R635" s="23">
        <v>0</v>
      </c>
    </row>
    <row r="636" spans="2:18" hidden="1" x14ac:dyDescent="0.15">
      <c r="B636" s="18" t="s">
        <v>78</v>
      </c>
      <c r="F636" s="20"/>
      <c r="G636" s="20"/>
      <c r="H636" s="20"/>
      <c r="J636" s="7"/>
      <c r="N636" s="20"/>
      <c r="R636" s="23"/>
    </row>
    <row r="637" spans="2:18" hidden="1" x14ac:dyDescent="0.15">
      <c r="B637" s="18" t="s">
        <v>87</v>
      </c>
      <c r="F637" s="20">
        <v>0</v>
      </c>
      <c r="G637" s="20"/>
      <c r="H637" s="20"/>
      <c r="J637" s="7"/>
      <c r="N637" s="20"/>
      <c r="R637" s="23"/>
    </row>
    <row r="638" spans="2:18" hidden="1" x14ac:dyDescent="0.15">
      <c r="B638" s="18" t="s">
        <v>82</v>
      </c>
      <c r="F638" s="20">
        <v>0</v>
      </c>
      <c r="G638" s="20"/>
      <c r="H638" s="20"/>
      <c r="J638" s="7"/>
      <c r="N638" s="20"/>
      <c r="R638" s="23"/>
    </row>
    <row r="639" spans="2:18" x14ac:dyDescent="0.15">
      <c r="B639" s="18" t="s">
        <v>88</v>
      </c>
      <c r="C639" s="19"/>
      <c r="F639" s="20">
        <v>16.670000000000002</v>
      </c>
      <c r="G639" s="20"/>
      <c r="H639" s="20"/>
      <c r="J639" s="7"/>
      <c r="N639" s="20"/>
      <c r="R639" s="23"/>
    </row>
    <row r="640" spans="2:18" x14ac:dyDescent="0.15">
      <c r="B640" s="18" t="s">
        <v>89</v>
      </c>
      <c r="C640" s="19"/>
      <c r="F640" s="20">
        <v>8.85</v>
      </c>
      <c r="G640" s="20"/>
      <c r="H640" s="20"/>
      <c r="J640" s="7"/>
      <c r="N640" s="20"/>
      <c r="R640" s="23"/>
    </row>
    <row r="641" spans="2:18" ht="21" x14ac:dyDescent="0.15">
      <c r="B641" s="18" t="s">
        <v>90</v>
      </c>
      <c r="C641" s="19"/>
      <c r="F641" s="20">
        <v>4205.37</v>
      </c>
      <c r="G641" s="20"/>
      <c r="H641" s="20"/>
      <c r="J641" s="7"/>
      <c r="N641" s="20"/>
      <c r="R641" s="23"/>
    </row>
    <row r="642" spans="2:18" hidden="1" x14ac:dyDescent="0.15">
      <c r="B642" s="18" t="s">
        <v>91</v>
      </c>
      <c r="F642" s="20">
        <v>0</v>
      </c>
      <c r="G642" s="20">
        <v>0</v>
      </c>
      <c r="H642" s="20">
        <v>0</v>
      </c>
      <c r="J642" s="7">
        <v>0</v>
      </c>
      <c r="N642" s="20">
        <v>0</v>
      </c>
      <c r="R642" s="23">
        <v>0</v>
      </c>
    </row>
    <row r="643" spans="2:18" hidden="1" x14ac:dyDescent="0.15">
      <c r="B643" s="18" t="s">
        <v>82</v>
      </c>
      <c r="F643" s="20">
        <v>0</v>
      </c>
      <c r="G643" s="20"/>
      <c r="H643" s="20"/>
      <c r="J643" s="7"/>
      <c r="N643" s="20"/>
      <c r="R643" s="23"/>
    </row>
    <row r="644" spans="2:18" hidden="1" x14ac:dyDescent="0.15">
      <c r="B644" s="18" t="s">
        <v>92</v>
      </c>
      <c r="F644" s="20">
        <v>0</v>
      </c>
      <c r="G644" s="20"/>
      <c r="H644" s="20"/>
      <c r="J644" s="7"/>
      <c r="N644" s="20"/>
      <c r="R644" s="23"/>
    </row>
    <row r="645" spans="2:18" hidden="1" x14ac:dyDescent="0.15">
      <c r="B645" s="18" t="s">
        <v>93</v>
      </c>
      <c r="F645" s="20">
        <v>0</v>
      </c>
      <c r="G645" s="20"/>
      <c r="H645" s="20"/>
      <c r="J645" s="7"/>
      <c r="N645" s="20"/>
      <c r="R645" s="23"/>
    </row>
    <row r="646" spans="2:18" ht="21" hidden="1" x14ac:dyDescent="0.15">
      <c r="B646" s="18" t="s">
        <v>94</v>
      </c>
      <c r="F646" s="20">
        <v>0</v>
      </c>
      <c r="G646" s="20"/>
      <c r="H646" s="20"/>
      <c r="J646" s="7"/>
      <c r="N646" s="20"/>
      <c r="R646" s="23"/>
    </row>
    <row r="647" spans="2:18" hidden="1" x14ac:dyDescent="0.15">
      <c r="B647" s="18" t="s">
        <v>95</v>
      </c>
      <c r="F647" s="20">
        <v>0</v>
      </c>
      <c r="G647" s="20">
        <v>0</v>
      </c>
      <c r="H647" s="20">
        <v>0</v>
      </c>
      <c r="J647" s="7">
        <v>0</v>
      </c>
      <c r="N647" s="20">
        <v>0</v>
      </c>
      <c r="R647" s="23">
        <v>0</v>
      </c>
    </row>
    <row r="648" spans="2:18" hidden="1" x14ac:dyDescent="0.15">
      <c r="B648" s="18" t="s">
        <v>78</v>
      </c>
      <c r="F648" s="20"/>
      <c r="G648" s="20"/>
      <c r="H648" s="20"/>
      <c r="J648" s="7"/>
      <c r="N648" s="20"/>
      <c r="R648" s="23"/>
    </row>
    <row r="649" spans="2:18" hidden="1" x14ac:dyDescent="0.15">
      <c r="B649" s="18" t="s">
        <v>96</v>
      </c>
      <c r="F649" s="20">
        <v>0</v>
      </c>
      <c r="G649" s="20">
        <v>0</v>
      </c>
      <c r="H649" s="20">
        <v>0</v>
      </c>
      <c r="J649" s="7">
        <v>0</v>
      </c>
      <c r="N649" s="20">
        <v>0</v>
      </c>
      <c r="R649" s="23">
        <v>0</v>
      </c>
    </row>
    <row r="650" spans="2:18" hidden="1" x14ac:dyDescent="0.15">
      <c r="B650" s="18" t="s">
        <v>82</v>
      </c>
      <c r="F650" s="20">
        <v>0</v>
      </c>
      <c r="G650" s="20"/>
      <c r="H650" s="20"/>
      <c r="J650" s="7"/>
      <c r="N650" s="20"/>
      <c r="R650" s="23"/>
    </row>
    <row r="651" spans="2:18" hidden="1" x14ac:dyDescent="0.15">
      <c r="B651" s="18" t="s">
        <v>92</v>
      </c>
      <c r="F651" s="20">
        <v>0</v>
      </c>
      <c r="G651" s="20"/>
      <c r="H651" s="20"/>
      <c r="J651" s="7"/>
      <c r="N651" s="20"/>
      <c r="R651" s="23"/>
    </row>
    <row r="652" spans="2:18" hidden="1" x14ac:dyDescent="0.15">
      <c r="B652" s="18" t="s">
        <v>93</v>
      </c>
      <c r="F652" s="20">
        <v>0</v>
      </c>
      <c r="G652" s="20"/>
      <c r="H652" s="20"/>
      <c r="J652" s="7"/>
      <c r="N652" s="20"/>
      <c r="R652" s="23"/>
    </row>
    <row r="653" spans="2:18" hidden="1" x14ac:dyDescent="0.15">
      <c r="B653" s="18" t="s">
        <v>75</v>
      </c>
      <c r="F653" s="20">
        <v>0</v>
      </c>
      <c r="G653" s="20"/>
      <c r="H653" s="20"/>
      <c r="J653" s="7"/>
      <c r="N653" s="20"/>
      <c r="R653" s="23"/>
    </row>
    <row r="654" spans="2:18" hidden="1" x14ac:dyDescent="0.15">
      <c r="B654" s="18" t="s">
        <v>97</v>
      </c>
      <c r="F654" s="20">
        <v>0</v>
      </c>
      <c r="G654" s="20"/>
      <c r="H654" s="20"/>
      <c r="J654" s="7"/>
      <c r="N654" s="20"/>
      <c r="R654" s="23"/>
    </row>
    <row r="655" spans="2:18" hidden="1" x14ac:dyDescent="0.15">
      <c r="B655" s="18" t="s">
        <v>98</v>
      </c>
      <c r="F655" s="20">
        <v>0</v>
      </c>
      <c r="G655" s="20">
        <v>0</v>
      </c>
      <c r="H655" s="20">
        <v>0</v>
      </c>
      <c r="J655" s="7">
        <v>0</v>
      </c>
      <c r="N655" s="20">
        <v>0</v>
      </c>
      <c r="R655" s="23">
        <v>0</v>
      </c>
    </row>
    <row r="656" spans="2:18" hidden="1" x14ac:dyDescent="0.15">
      <c r="B656" s="18" t="s">
        <v>82</v>
      </c>
      <c r="F656" s="20">
        <v>0</v>
      </c>
      <c r="G656" s="20"/>
      <c r="H656" s="20"/>
      <c r="J656" s="7"/>
      <c r="N656" s="20"/>
      <c r="R656" s="23"/>
    </row>
    <row r="657" spans="2:18" hidden="1" x14ac:dyDescent="0.15">
      <c r="B657" s="18" t="s">
        <v>92</v>
      </c>
      <c r="F657" s="20">
        <v>0</v>
      </c>
      <c r="G657" s="20"/>
      <c r="H657" s="20"/>
      <c r="J657" s="7"/>
      <c r="N657" s="20"/>
      <c r="R657" s="23"/>
    </row>
    <row r="658" spans="2:18" hidden="1" x14ac:dyDescent="0.15">
      <c r="B658" s="18" t="s">
        <v>93</v>
      </c>
      <c r="F658" s="20">
        <v>0</v>
      </c>
      <c r="G658" s="20"/>
      <c r="H658" s="20"/>
      <c r="J658" s="7"/>
      <c r="N658" s="20"/>
      <c r="R658" s="23"/>
    </row>
    <row r="659" spans="2:18" hidden="1" x14ac:dyDescent="0.15">
      <c r="B659" s="18" t="s">
        <v>99</v>
      </c>
      <c r="F659" s="20">
        <v>0</v>
      </c>
      <c r="G659" s="20"/>
      <c r="H659" s="20"/>
      <c r="J659" s="7"/>
      <c r="N659" s="20"/>
      <c r="R659" s="23"/>
    </row>
    <row r="660" spans="2:18" hidden="1" x14ac:dyDescent="0.15">
      <c r="B660" s="18" t="s">
        <v>100</v>
      </c>
      <c r="F660" s="20">
        <v>0</v>
      </c>
      <c r="G660" s="20">
        <v>0</v>
      </c>
      <c r="H660" s="20">
        <v>0</v>
      </c>
      <c r="J660" s="7">
        <v>0</v>
      </c>
      <c r="N660" s="20">
        <v>0</v>
      </c>
      <c r="R660" s="23">
        <v>0</v>
      </c>
    </row>
    <row r="661" spans="2:18" hidden="1" x14ac:dyDescent="0.15">
      <c r="B661" s="18" t="s">
        <v>82</v>
      </c>
      <c r="F661" s="20">
        <v>0</v>
      </c>
      <c r="G661" s="20"/>
      <c r="H661" s="20"/>
      <c r="J661" s="7"/>
      <c r="N661" s="20"/>
      <c r="R661" s="23"/>
    </row>
    <row r="662" spans="2:18" hidden="1" x14ac:dyDescent="0.15">
      <c r="B662" s="18" t="s">
        <v>92</v>
      </c>
      <c r="F662" s="20">
        <v>0</v>
      </c>
      <c r="G662" s="20"/>
      <c r="H662" s="20"/>
      <c r="J662" s="7"/>
      <c r="N662" s="20"/>
      <c r="R662" s="23"/>
    </row>
    <row r="663" spans="2:18" hidden="1" x14ac:dyDescent="0.15">
      <c r="B663" s="18" t="s">
        <v>93</v>
      </c>
      <c r="F663" s="20">
        <v>0</v>
      </c>
      <c r="G663" s="20"/>
      <c r="H663" s="20"/>
      <c r="J663" s="7"/>
      <c r="N663" s="20"/>
      <c r="R663" s="23"/>
    </row>
    <row r="664" spans="2:18" ht="21" hidden="1" x14ac:dyDescent="0.15">
      <c r="B664" s="18" t="s">
        <v>101</v>
      </c>
      <c r="F664" s="20">
        <v>0</v>
      </c>
      <c r="G664" s="20"/>
      <c r="H664" s="20"/>
      <c r="J664" s="7"/>
      <c r="N664" s="20"/>
      <c r="R664" s="23"/>
    </row>
    <row r="665" spans="2:18" hidden="1" x14ac:dyDescent="0.15">
      <c r="B665" s="18" t="s">
        <v>102</v>
      </c>
      <c r="F665" s="20">
        <v>0</v>
      </c>
      <c r="G665" s="20">
        <v>0</v>
      </c>
      <c r="H665" s="20">
        <v>0</v>
      </c>
      <c r="J665" s="7">
        <v>0</v>
      </c>
      <c r="N665" s="20">
        <v>0</v>
      </c>
      <c r="R665" s="23">
        <v>0</v>
      </c>
    </row>
    <row r="666" spans="2:18" hidden="1" x14ac:dyDescent="0.15">
      <c r="B666" s="18" t="s">
        <v>78</v>
      </c>
      <c r="F666" s="20"/>
      <c r="G666" s="20"/>
      <c r="H666" s="20"/>
      <c r="J666" s="7"/>
      <c r="N666" s="20"/>
      <c r="R666" s="23"/>
    </row>
    <row r="667" spans="2:18" hidden="1" x14ac:dyDescent="0.15">
      <c r="B667" s="18" t="s">
        <v>87</v>
      </c>
      <c r="F667" s="20">
        <v>0</v>
      </c>
      <c r="G667" s="20"/>
      <c r="H667" s="20"/>
      <c r="J667" s="7"/>
      <c r="N667" s="20"/>
      <c r="R667" s="23"/>
    </row>
    <row r="668" spans="2:18" hidden="1" x14ac:dyDescent="0.15">
      <c r="B668" s="18" t="s">
        <v>82</v>
      </c>
      <c r="F668" s="20">
        <v>0</v>
      </c>
      <c r="G668" s="20"/>
      <c r="H668" s="20"/>
      <c r="J668" s="7"/>
      <c r="N668" s="20"/>
      <c r="R668" s="23"/>
    </row>
    <row r="669" spans="2:18" hidden="1" x14ac:dyDescent="0.15">
      <c r="B669" s="18" t="s">
        <v>92</v>
      </c>
      <c r="F669" s="20">
        <v>0</v>
      </c>
      <c r="G669" s="20"/>
      <c r="H669" s="20"/>
      <c r="J669" s="7"/>
      <c r="N669" s="20"/>
      <c r="R669" s="23"/>
    </row>
    <row r="670" spans="2:18" hidden="1" x14ac:dyDescent="0.15">
      <c r="B670" s="18" t="s">
        <v>93</v>
      </c>
      <c r="F670" s="20">
        <v>0</v>
      </c>
      <c r="G670" s="20"/>
      <c r="H670" s="20"/>
      <c r="J670" s="7"/>
      <c r="N670" s="20"/>
      <c r="R670" s="23"/>
    </row>
    <row r="671" spans="2:18" hidden="1" x14ac:dyDescent="0.15">
      <c r="B671" s="18" t="s">
        <v>103</v>
      </c>
      <c r="F671" s="20">
        <v>0</v>
      </c>
      <c r="G671" s="20"/>
      <c r="H671" s="20"/>
      <c r="J671" s="7"/>
      <c r="N671" s="20"/>
      <c r="R671" s="23"/>
    </row>
    <row r="672" spans="2:18" hidden="1" x14ac:dyDescent="0.15">
      <c r="B672" s="18" t="s">
        <v>104</v>
      </c>
      <c r="F672" s="20">
        <v>0</v>
      </c>
      <c r="G672" s="20">
        <v>0</v>
      </c>
      <c r="H672" s="20">
        <v>0</v>
      </c>
      <c r="J672" s="7">
        <v>0</v>
      </c>
      <c r="N672" s="20">
        <v>0</v>
      </c>
      <c r="R672" s="23">
        <v>0</v>
      </c>
    </row>
    <row r="673" spans="2:18" hidden="1" x14ac:dyDescent="0.15">
      <c r="B673" s="18" t="s">
        <v>105</v>
      </c>
      <c r="F673" s="20">
        <v>0</v>
      </c>
      <c r="G673" s="20"/>
      <c r="H673" s="20"/>
      <c r="J673" s="7"/>
      <c r="N673" s="20"/>
      <c r="R673" s="23"/>
    </row>
    <row r="674" spans="2:18" hidden="1" x14ac:dyDescent="0.15">
      <c r="B674" s="18" t="s">
        <v>106</v>
      </c>
      <c r="F674" s="20">
        <v>0</v>
      </c>
      <c r="G674" s="20"/>
      <c r="H674" s="20"/>
      <c r="J674" s="7"/>
      <c r="N674" s="20"/>
      <c r="R674" s="23"/>
    </row>
    <row r="675" spans="2:18" hidden="1" x14ac:dyDescent="0.15">
      <c r="B675" s="18" t="s">
        <v>92</v>
      </c>
      <c r="F675" s="20">
        <v>0</v>
      </c>
      <c r="G675" s="20"/>
      <c r="H675" s="20"/>
      <c r="J675" s="7"/>
      <c r="N675" s="20"/>
      <c r="R675" s="23"/>
    </row>
    <row r="676" spans="2:18" hidden="1" x14ac:dyDescent="0.15">
      <c r="B676" s="18" t="s">
        <v>93</v>
      </c>
      <c r="F676" s="20">
        <v>0</v>
      </c>
      <c r="G676" s="20"/>
      <c r="H676" s="20"/>
      <c r="J676" s="7"/>
      <c r="N676" s="20"/>
      <c r="R676" s="23"/>
    </row>
    <row r="677" spans="2:18" hidden="1" x14ac:dyDescent="0.15">
      <c r="B677" s="18" t="s">
        <v>107</v>
      </c>
      <c r="F677" s="20">
        <v>0</v>
      </c>
      <c r="G677" s="20"/>
      <c r="H677" s="20"/>
      <c r="J677" s="7"/>
      <c r="N677" s="20"/>
      <c r="R677" s="23"/>
    </row>
    <row r="678" spans="2:18" x14ac:dyDescent="0.15">
      <c r="B678" s="18" t="s">
        <v>108</v>
      </c>
      <c r="C678" s="19"/>
      <c r="F678" s="20">
        <v>48.43</v>
      </c>
      <c r="G678" s="20">
        <v>48.43</v>
      </c>
      <c r="H678" s="20">
        <v>0</v>
      </c>
      <c r="J678" s="7">
        <v>2.81</v>
      </c>
      <c r="N678" s="20">
        <v>0</v>
      </c>
      <c r="R678" s="23">
        <v>0</v>
      </c>
    </row>
    <row r="679" spans="2:18" x14ac:dyDescent="0.15">
      <c r="B679" s="18" t="s">
        <v>159</v>
      </c>
      <c r="C679" s="19"/>
      <c r="F679" s="20">
        <v>32.93</v>
      </c>
      <c r="G679" s="20"/>
      <c r="H679" s="20"/>
      <c r="J679" s="7"/>
      <c r="N679" s="20"/>
      <c r="R679" s="23"/>
    </row>
    <row r="680" spans="2:18" x14ac:dyDescent="0.15">
      <c r="B680" s="18" t="s">
        <v>160</v>
      </c>
      <c r="C680" s="19"/>
      <c r="F680" s="20">
        <v>19.38</v>
      </c>
      <c r="G680" s="20"/>
      <c r="H680" s="20"/>
      <c r="J680" s="7"/>
      <c r="N680" s="20"/>
      <c r="R680" s="23"/>
    </row>
    <row r="681" spans="2:18" x14ac:dyDescent="0.15">
      <c r="B681" s="18" t="s">
        <v>109</v>
      </c>
      <c r="C681" s="19"/>
      <c r="F681" s="20">
        <v>100.74</v>
      </c>
      <c r="G681" s="20"/>
      <c r="H681" s="20"/>
      <c r="J681" s="7"/>
      <c r="N681" s="20"/>
      <c r="R681" s="23"/>
    </row>
    <row r="682" spans="2:18" hidden="1" x14ac:dyDescent="0.15">
      <c r="B682" s="18" t="s">
        <v>110</v>
      </c>
      <c r="F682" s="20">
        <v>0</v>
      </c>
      <c r="G682" s="20">
        <v>0</v>
      </c>
      <c r="H682" s="20">
        <v>0</v>
      </c>
      <c r="J682" s="7">
        <v>0</v>
      </c>
      <c r="N682" s="20">
        <v>0</v>
      </c>
      <c r="R682" s="23">
        <v>0</v>
      </c>
    </row>
    <row r="683" spans="2:18" hidden="1" x14ac:dyDescent="0.15">
      <c r="B683" s="18" t="s">
        <v>82</v>
      </c>
      <c r="F683" s="20">
        <v>0</v>
      </c>
      <c r="G683" s="20"/>
      <c r="H683" s="20"/>
      <c r="J683" s="7"/>
      <c r="N683" s="20"/>
      <c r="R683" s="23"/>
    </row>
    <row r="684" spans="2:18" hidden="1" x14ac:dyDescent="0.15">
      <c r="B684" s="18" t="s">
        <v>92</v>
      </c>
      <c r="F684" s="20">
        <v>0</v>
      </c>
      <c r="G684" s="20"/>
      <c r="H684" s="20"/>
      <c r="J684" s="7"/>
      <c r="N684" s="20"/>
      <c r="R684" s="23"/>
    </row>
    <row r="685" spans="2:18" hidden="1" x14ac:dyDescent="0.15">
      <c r="B685" s="18" t="s">
        <v>93</v>
      </c>
      <c r="F685" s="20">
        <v>0</v>
      </c>
      <c r="G685" s="20"/>
      <c r="H685" s="20"/>
      <c r="J685" s="7"/>
      <c r="N685" s="20"/>
      <c r="R685" s="23"/>
    </row>
    <row r="686" spans="2:18" hidden="1" x14ac:dyDescent="0.15">
      <c r="B686" s="18" t="s">
        <v>111</v>
      </c>
      <c r="F686" s="20">
        <v>0</v>
      </c>
      <c r="G686" s="20"/>
      <c r="H686" s="20"/>
      <c r="J686" s="7"/>
      <c r="N686" s="20"/>
      <c r="R686" s="23"/>
    </row>
    <row r="687" spans="2:18" ht="21" hidden="1" x14ac:dyDescent="0.15">
      <c r="B687" s="18" t="s">
        <v>112</v>
      </c>
      <c r="F687" s="20">
        <v>0</v>
      </c>
      <c r="G687" s="20">
        <v>0</v>
      </c>
      <c r="H687" s="20">
        <v>0</v>
      </c>
      <c r="J687" s="7">
        <v>0</v>
      </c>
      <c r="N687" s="20">
        <v>0</v>
      </c>
      <c r="R687" s="23">
        <v>0</v>
      </c>
    </row>
    <row r="688" spans="2:18" hidden="1" x14ac:dyDescent="0.15">
      <c r="B688" s="18" t="s">
        <v>82</v>
      </c>
      <c r="F688" s="20">
        <v>0</v>
      </c>
      <c r="G688" s="20"/>
      <c r="H688" s="20"/>
      <c r="J688" s="7"/>
      <c r="N688" s="20"/>
      <c r="R688" s="23"/>
    </row>
    <row r="689" spans="2:18" x14ac:dyDescent="0.15">
      <c r="B689" s="18" t="s">
        <v>161</v>
      </c>
      <c r="C689" s="19"/>
      <c r="F689" s="20">
        <v>4536.88</v>
      </c>
      <c r="G689" s="20">
        <v>0</v>
      </c>
      <c r="H689" s="20">
        <v>0</v>
      </c>
      <c r="J689" s="7">
        <v>0</v>
      </c>
      <c r="N689" s="20">
        <v>0</v>
      </c>
      <c r="R689" s="23">
        <v>0</v>
      </c>
    </row>
    <row r="690" spans="2:18" ht="21" hidden="1" x14ac:dyDescent="0.15">
      <c r="B690" s="18" t="s">
        <v>114</v>
      </c>
      <c r="F690" s="20">
        <v>0</v>
      </c>
      <c r="G690" s="20"/>
      <c r="H690" s="20"/>
      <c r="J690" s="7"/>
      <c r="N690" s="20"/>
      <c r="R690" s="23"/>
    </row>
    <row r="691" spans="2:18" x14ac:dyDescent="0.15">
      <c r="B691" s="18" t="s">
        <v>115</v>
      </c>
      <c r="C691" s="19"/>
      <c r="F691" s="20">
        <v>122.95</v>
      </c>
      <c r="G691" s="20"/>
      <c r="H691" s="20"/>
      <c r="J691" s="7"/>
      <c r="N691" s="20"/>
      <c r="R691" s="23"/>
    </row>
    <row r="692" spans="2:18" x14ac:dyDescent="0.15">
      <c r="B692" s="18" t="s">
        <v>116</v>
      </c>
      <c r="C692" s="19"/>
      <c r="F692" s="20">
        <v>75.900000000000006</v>
      </c>
      <c r="G692" s="20"/>
      <c r="H692" s="20"/>
      <c r="J692" s="7"/>
      <c r="N692" s="20"/>
      <c r="R692" s="23"/>
    </row>
    <row r="693" spans="2:18" ht="21" hidden="1" x14ac:dyDescent="0.15">
      <c r="B693" s="18" t="s">
        <v>39</v>
      </c>
      <c r="F693" s="20">
        <v>0</v>
      </c>
      <c r="G693" s="20"/>
      <c r="H693" s="20"/>
      <c r="J693" s="7"/>
      <c r="N693" s="20">
        <v>0</v>
      </c>
      <c r="R693" s="23"/>
    </row>
    <row r="694" spans="2:18" ht="21" hidden="1" x14ac:dyDescent="0.15">
      <c r="B694" s="18" t="s">
        <v>117</v>
      </c>
      <c r="C694" s="19"/>
      <c r="F694" s="20">
        <v>1.47</v>
      </c>
      <c r="G694" s="20"/>
      <c r="H694" s="20"/>
      <c r="J694" s="7"/>
      <c r="N694" s="20">
        <v>1.47</v>
      </c>
      <c r="R694" s="23"/>
    </row>
    <row r="695" spans="2:18" hidden="1" x14ac:dyDescent="0.15">
      <c r="B695" s="18" t="s">
        <v>118</v>
      </c>
      <c r="C695" s="19"/>
      <c r="F695" s="20">
        <v>136.33000000000001</v>
      </c>
      <c r="G695" s="20"/>
      <c r="H695" s="20"/>
      <c r="J695" s="7"/>
      <c r="N695" s="20"/>
      <c r="R695" s="23"/>
    </row>
    <row r="696" spans="2:18" hidden="1" x14ac:dyDescent="0.15">
      <c r="B696" s="18" t="s">
        <v>119</v>
      </c>
      <c r="C696" s="19"/>
      <c r="F696" s="20">
        <v>0.2</v>
      </c>
      <c r="G696" s="20"/>
      <c r="H696" s="20"/>
      <c r="J696" s="7"/>
      <c r="N696" s="20"/>
      <c r="R696" s="23"/>
    </row>
    <row r="697" spans="2:18" hidden="1" x14ac:dyDescent="0.15">
      <c r="B697" s="18" t="s">
        <v>120</v>
      </c>
      <c r="C697" s="19"/>
      <c r="F697" s="20">
        <v>136.53</v>
      </c>
      <c r="G697" s="20"/>
      <c r="H697" s="20"/>
      <c r="J697" s="7"/>
      <c r="N697" s="20"/>
      <c r="R697" s="23"/>
    </row>
    <row r="698" spans="2:18" hidden="1" x14ac:dyDescent="0.15">
      <c r="B698" s="18" t="s">
        <v>121</v>
      </c>
      <c r="C698" s="19"/>
      <c r="F698" s="20"/>
      <c r="G698" s="20"/>
      <c r="H698" s="20"/>
      <c r="J698" s="7">
        <v>10.8752</v>
      </c>
      <c r="N698" s="20"/>
      <c r="R698" s="23"/>
    </row>
    <row r="699" spans="2:18" hidden="1" x14ac:dyDescent="0.15">
      <c r="B699" s="18" t="s">
        <v>122</v>
      </c>
      <c r="C699" s="19"/>
      <c r="F699" s="20"/>
      <c r="G699" s="20"/>
      <c r="H699" s="20"/>
      <c r="J699" s="7">
        <v>1.4E-2</v>
      </c>
      <c r="N699" s="20"/>
      <c r="R699" s="23"/>
    </row>
    <row r="700" spans="2:18" hidden="1" x14ac:dyDescent="0.15">
      <c r="B700" s="18" t="s">
        <v>123</v>
      </c>
      <c r="C700" s="19"/>
      <c r="F700" s="20"/>
      <c r="G700" s="20"/>
      <c r="H700" s="20"/>
      <c r="J700" s="7">
        <v>10.889200000000001</v>
      </c>
      <c r="N700" s="20"/>
      <c r="R700" s="23"/>
    </row>
    <row r="702" spans="2:18" x14ac:dyDescent="0.15">
      <c r="B702" s="4" t="s">
        <v>162</v>
      </c>
      <c r="C702" s="53"/>
      <c r="D702" s="53"/>
      <c r="E702" s="53"/>
      <c r="F702" s="53"/>
      <c r="G702" s="53"/>
      <c r="H702" s="53"/>
      <c r="I702" s="53"/>
      <c r="J702" s="53"/>
    </row>
    <row r="703" spans="2:18" x14ac:dyDescent="0.15">
      <c r="C703" s="54" t="s">
        <v>163</v>
      </c>
      <c r="D703" s="54"/>
      <c r="E703" s="54"/>
      <c r="F703" s="54"/>
      <c r="G703" s="54"/>
      <c r="H703" s="54"/>
      <c r="I703" s="54"/>
      <c r="J703" s="54"/>
      <c r="K703" s="54"/>
      <c r="L703" s="54"/>
    </row>
    <row r="705" spans="1:12" x14ac:dyDescent="0.15">
      <c r="B705" s="4" t="s">
        <v>164</v>
      </c>
      <c r="C705" s="53"/>
      <c r="D705" s="53"/>
      <c r="E705" s="53"/>
      <c r="F705" s="53"/>
      <c r="G705" s="53"/>
      <c r="H705" s="53"/>
      <c r="I705" s="53"/>
      <c r="J705" s="53"/>
    </row>
    <row r="706" spans="1:12" x14ac:dyDescent="0.15">
      <c r="C706" s="54" t="s">
        <v>163</v>
      </c>
      <c r="D706" s="54"/>
      <c r="E706" s="54"/>
      <c r="F706" s="54"/>
      <c r="G706" s="54"/>
      <c r="H706" s="54"/>
      <c r="I706" s="54"/>
      <c r="J706" s="54"/>
      <c r="K706" s="54"/>
      <c r="L706" s="54"/>
    </row>
    <row r="707" spans="1:12" x14ac:dyDescent="0.15">
      <c r="A707" s="24"/>
    </row>
  </sheetData>
  <mergeCells count="146">
    <mergeCell ref="C702:J702"/>
    <mergeCell ref="C703:L703"/>
    <mergeCell ref="C705:J705"/>
    <mergeCell ref="C706:L706"/>
    <mergeCell ref="C624:C625"/>
    <mergeCell ref="F624:F625"/>
    <mergeCell ref="G624:G625"/>
    <mergeCell ref="N624:N625"/>
    <mergeCell ref="I624:I625"/>
    <mergeCell ref="R624:R625"/>
    <mergeCell ref="C612:C613"/>
    <mergeCell ref="F612:F613"/>
    <mergeCell ref="G612:G613"/>
    <mergeCell ref="N612:N613"/>
    <mergeCell ref="I612:I613"/>
    <mergeCell ref="R612:R613"/>
    <mergeCell ref="A512:A513"/>
    <mergeCell ref="B512:B513"/>
    <mergeCell ref="C512:C513"/>
    <mergeCell ref="G512:G513"/>
    <mergeCell ref="N512:N513"/>
    <mergeCell ref="F512:F513"/>
    <mergeCell ref="A500:A501"/>
    <mergeCell ref="B500:B501"/>
    <mergeCell ref="C500:C501"/>
    <mergeCell ref="G500:G501"/>
    <mergeCell ref="N500:N501"/>
    <mergeCell ref="F500:F501"/>
    <mergeCell ref="A488:A489"/>
    <mergeCell ref="B488:B489"/>
    <mergeCell ref="C488:C489"/>
    <mergeCell ref="G488:G489"/>
    <mergeCell ref="N488:N489"/>
    <mergeCell ref="F488:F489"/>
    <mergeCell ref="A476:A477"/>
    <mergeCell ref="B476:B477"/>
    <mergeCell ref="C476:C477"/>
    <mergeCell ref="G476:G477"/>
    <mergeCell ref="N476:N477"/>
    <mergeCell ref="F476:F477"/>
    <mergeCell ref="A464:A465"/>
    <mergeCell ref="B464:B465"/>
    <mergeCell ref="C464:C465"/>
    <mergeCell ref="G464:G465"/>
    <mergeCell ref="N464:N465"/>
    <mergeCell ref="F464:F465"/>
    <mergeCell ref="A452:A453"/>
    <mergeCell ref="B452:B453"/>
    <mergeCell ref="C452:C453"/>
    <mergeCell ref="G452:G453"/>
    <mergeCell ref="N452:N453"/>
    <mergeCell ref="F452:F453"/>
    <mergeCell ref="A440:A441"/>
    <mergeCell ref="B440:B441"/>
    <mergeCell ref="C440:C441"/>
    <mergeCell ref="G440:G441"/>
    <mergeCell ref="N440:N441"/>
    <mergeCell ref="F440:F441"/>
    <mergeCell ref="B426:J427"/>
    <mergeCell ref="A428:A429"/>
    <mergeCell ref="B428:B429"/>
    <mergeCell ref="C428:C429"/>
    <mergeCell ref="G428:G429"/>
    <mergeCell ref="N428:N429"/>
    <mergeCell ref="F428:F429"/>
    <mergeCell ref="B324:J325"/>
    <mergeCell ref="A326:A327"/>
    <mergeCell ref="B326:B327"/>
    <mergeCell ref="C326:C327"/>
    <mergeCell ref="G326:G327"/>
    <mergeCell ref="N326:N327"/>
    <mergeCell ref="F326:F327"/>
    <mergeCell ref="A218:A219"/>
    <mergeCell ref="B218:B219"/>
    <mergeCell ref="C218:C219"/>
    <mergeCell ref="G218:G219"/>
    <mergeCell ref="N218:N219"/>
    <mergeCell ref="F218:F219"/>
    <mergeCell ref="B198:J199"/>
    <mergeCell ref="A200:A201"/>
    <mergeCell ref="B200:B201"/>
    <mergeCell ref="C200:C201"/>
    <mergeCell ref="G200:G201"/>
    <mergeCell ref="N200:N201"/>
    <mergeCell ref="F200:F201"/>
    <mergeCell ref="C120:C121"/>
    <mergeCell ref="F120:F121"/>
    <mergeCell ref="G120:G121"/>
    <mergeCell ref="N120:N121"/>
    <mergeCell ref="I120:I121"/>
    <mergeCell ref="R120:R121"/>
    <mergeCell ref="C108:C109"/>
    <mergeCell ref="F108:F109"/>
    <mergeCell ref="G108:G109"/>
    <mergeCell ref="N108:N109"/>
    <mergeCell ref="I108:I109"/>
    <mergeCell ref="R108:R109"/>
    <mergeCell ref="A90:A91"/>
    <mergeCell ref="B90:B91"/>
    <mergeCell ref="C90:C91"/>
    <mergeCell ref="G90:G91"/>
    <mergeCell ref="N90:N91"/>
    <mergeCell ref="F90:F91"/>
    <mergeCell ref="A72:A73"/>
    <mergeCell ref="B72:B73"/>
    <mergeCell ref="C72:C73"/>
    <mergeCell ref="G72:G73"/>
    <mergeCell ref="N72:N73"/>
    <mergeCell ref="F72:F73"/>
    <mergeCell ref="A54:A55"/>
    <mergeCell ref="B54:B55"/>
    <mergeCell ref="C54:C55"/>
    <mergeCell ref="G54:G55"/>
    <mergeCell ref="N54:N55"/>
    <mergeCell ref="F54:F55"/>
    <mergeCell ref="N18:N19"/>
    <mergeCell ref="F18:F19"/>
    <mergeCell ref="A36:A37"/>
    <mergeCell ref="B36:B37"/>
    <mergeCell ref="C36:C37"/>
    <mergeCell ref="G36:G37"/>
    <mergeCell ref="N36:N37"/>
    <mergeCell ref="F36:F37"/>
    <mergeCell ref="A18:A19"/>
    <mergeCell ref="B18:B19"/>
    <mergeCell ref="C18:C19"/>
    <mergeCell ref="G18:G19"/>
    <mergeCell ref="A14:A16"/>
    <mergeCell ref="B14:B16"/>
    <mergeCell ref="C14:C16"/>
    <mergeCell ref="D14:E14"/>
    <mergeCell ref="C3:J3"/>
    <mergeCell ref="C4:J4"/>
    <mergeCell ref="A5:J5"/>
    <mergeCell ref="A6:J6"/>
    <mergeCell ref="A7:J7"/>
    <mergeCell ref="A12:J12"/>
    <mergeCell ref="H8:I8"/>
    <mergeCell ref="H9:I9"/>
    <mergeCell ref="H10:I10"/>
    <mergeCell ref="H11:I11"/>
    <mergeCell ref="F15:F16"/>
    <mergeCell ref="G15:G16"/>
    <mergeCell ref="F14:H14"/>
    <mergeCell ref="I14:J14"/>
    <mergeCell ref="I15:J15"/>
  </mergeCells>
  <pageMargins left="0.39370078740157477" right="0.39370078740157477" top="0.78740157480314954" bottom="0.39370078740157477" header="0.78740157480314954" footer="0.3937007874015747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K21"/>
  <sheetViews>
    <sheetView workbookViewId="0"/>
  </sheetViews>
  <sheetFormatPr defaultRowHeight="10.5" x14ac:dyDescent="0.15"/>
  <cols>
    <col min="1" max="1" width="5.7109375" style="26" customWidth="1"/>
    <col min="2" max="16384" width="9.140625" style="25"/>
  </cols>
  <sheetData>
    <row r="1" spans="1:37" s="27" customFormat="1" x14ac:dyDescent="0.15">
      <c r="A1" s="7"/>
      <c r="B1" s="27" t="s">
        <v>165</v>
      </c>
      <c r="C1" s="27" t="s">
        <v>166</v>
      </c>
      <c r="D1" s="27" t="s">
        <v>167</v>
      </c>
      <c r="E1" s="27" t="s">
        <v>168</v>
      </c>
      <c r="F1" s="27" t="s">
        <v>169</v>
      </c>
      <c r="G1" s="27" t="s">
        <v>170</v>
      </c>
      <c r="H1" s="27" t="s">
        <v>171</v>
      </c>
      <c r="I1" s="27" t="s">
        <v>172</v>
      </c>
      <c r="J1" s="27" t="s">
        <v>173</v>
      </c>
      <c r="K1" s="27" t="s">
        <v>174</v>
      </c>
      <c r="L1" s="27" t="s">
        <v>175</v>
      </c>
      <c r="M1" s="27" t="s">
        <v>176</v>
      </c>
      <c r="N1" s="27" t="s">
        <v>177</v>
      </c>
      <c r="O1" s="27" t="s">
        <v>178</v>
      </c>
      <c r="P1" s="27" t="s">
        <v>179</v>
      </c>
      <c r="Q1" s="27" t="s">
        <v>180</v>
      </c>
      <c r="R1" s="27" t="s">
        <v>181</v>
      </c>
      <c r="S1" s="27" t="s">
        <v>182</v>
      </c>
      <c r="T1" s="27" t="s">
        <v>183</v>
      </c>
      <c r="U1" s="27" t="s">
        <v>184</v>
      </c>
      <c r="V1" s="27" t="s">
        <v>185</v>
      </c>
      <c r="X1" s="27" t="s">
        <v>186</v>
      </c>
      <c r="Y1" s="27" t="s">
        <v>187</v>
      </c>
      <c r="Z1" s="27" t="s">
        <v>188</v>
      </c>
      <c r="AA1" s="27" t="s">
        <v>189</v>
      </c>
      <c r="AB1" s="27" t="s">
        <v>190</v>
      </c>
      <c r="AC1" s="27" t="s">
        <v>191</v>
      </c>
      <c r="AD1" s="27" t="s">
        <v>192</v>
      </c>
      <c r="AE1" s="27" t="s">
        <v>193</v>
      </c>
      <c r="AF1" s="27" t="s">
        <v>194</v>
      </c>
      <c r="AG1" s="27" t="s">
        <v>195</v>
      </c>
      <c r="AH1" s="27" t="s">
        <v>196</v>
      </c>
      <c r="AI1" s="27" t="s">
        <v>197</v>
      </c>
      <c r="AJ1" s="27" t="s">
        <v>198</v>
      </c>
      <c r="AK1" s="27" t="s">
        <v>199</v>
      </c>
    </row>
    <row r="2" spans="1:37" x14ac:dyDescent="0.15">
      <c r="A2" s="55"/>
      <c r="B2" s="56"/>
      <c r="C2" s="56"/>
      <c r="D2" s="56"/>
      <c r="E2" s="56"/>
      <c r="F2" s="56"/>
      <c r="G2" s="56"/>
      <c r="H2" s="56"/>
      <c r="I2" s="56"/>
      <c r="J2" s="56"/>
    </row>
    <row r="3" spans="1:37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37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37" x14ac:dyDescent="0.15">
      <c r="A5" s="55"/>
      <c r="B5" s="56"/>
      <c r="C5" s="56"/>
      <c r="D5" s="56"/>
      <c r="E5" s="56"/>
      <c r="F5" s="56"/>
      <c r="G5" s="56"/>
      <c r="H5" s="56"/>
      <c r="I5" s="56"/>
      <c r="J5" s="56"/>
    </row>
    <row r="6" spans="1:37" x14ac:dyDescent="0.15">
      <c r="A6" s="25" t="str">
        <f>'Форма 4'!A18</f>
        <v>1.</v>
      </c>
      <c r="B6" s="25">
        <f t="shared" ref="B6:B21" si="0">ROUND(C6+D6+F6+AF6+AG6,2)</f>
        <v>10.56</v>
      </c>
      <c r="C6" s="25">
        <v>7.78</v>
      </c>
      <c r="D6" s="25">
        <v>2.23</v>
      </c>
      <c r="E6" s="25">
        <v>0.14000000000000001</v>
      </c>
      <c r="F6" s="25">
        <v>0.55000000000000004</v>
      </c>
      <c r="G6" s="25">
        <v>0</v>
      </c>
      <c r="H6" s="25">
        <v>0</v>
      </c>
      <c r="I6" s="26">
        <f>'Форма 4'!I18</f>
        <v>0.7</v>
      </c>
      <c r="J6" s="26">
        <v>0</v>
      </c>
      <c r="K6" s="26">
        <f>'Форма 4'!I19</f>
        <v>0.01</v>
      </c>
      <c r="L6" s="25">
        <v>0</v>
      </c>
      <c r="M6" s="25">
        <v>0</v>
      </c>
      <c r="N6" s="25">
        <v>7.92</v>
      </c>
      <c r="O6" s="25">
        <v>5.1479999999999997</v>
      </c>
      <c r="P6" s="25">
        <v>7.78</v>
      </c>
      <c r="Q6" s="25">
        <v>0.14000000000000001</v>
      </c>
      <c r="R6" s="25">
        <v>5.0570000000000004</v>
      </c>
      <c r="S6" s="25">
        <v>9.0999999999999998E-2</v>
      </c>
      <c r="T6" s="25">
        <v>0</v>
      </c>
      <c r="U6" s="25">
        <v>0</v>
      </c>
      <c r="V6" s="25">
        <v>0</v>
      </c>
      <c r="X6" s="25">
        <v>0</v>
      </c>
      <c r="Y6" s="25">
        <v>0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0.16</v>
      </c>
      <c r="AH6" s="25">
        <v>0</v>
      </c>
      <c r="AI6" s="25">
        <v>0</v>
      </c>
      <c r="AJ6" s="25">
        <v>0</v>
      </c>
      <c r="AK6" s="25">
        <v>0</v>
      </c>
    </row>
    <row r="7" spans="1:37" x14ac:dyDescent="0.15">
      <c r="A7" s="25" t="str">
        <f>'Форма 4'!A36</f>
        <v>2.</v>
      </c>
      <c r="B7" s="25">
        <f t="shared" si="0"/>
        <v>652.71</v>
      </c>
      <c r="C7" s="25">
        <v>431.07</v>
      </c>
      <c r="D7" s="25">
        <v>23.2</v>
      </c>
      <c r="E7" s="25">
        <v>0.28999999999999998</v>
      </c>
      <c r="F7" s="25">
        <v>198.44</v>
      </c>
      <c r="G7" s="25">
        <v>0</v>
      </c>
      <c r="H7" s="25">
        <v>0</v>
      </c>
      <c r="I7" s="26">
        <f>'Форма 4'!I36</f>
        <v>38.799999999999997</v>
      </c>
      <c r="J7" s="26">
        <v>0</v>
      </c>
      <c r="K7" s="26">
        <f>'Форма 4'!I37</f>
        <v>0.02</v>
      </c>
      <c r="L7" s="25">
        <v>0</v>
      </c>
      <c r="M7" s="25">
        <v>0</v>
      </c>
      <c r="N7" s="25">
        <v>431.36</v>
      </c>
      <c r="O7" s="25">
        <v>280.38400000000001</v>
      </c>
      <c r="P7" s="25">
        <v>431.07</v>
      </c>
      <c r="Q7" s="25">
        <v>0.28999999999999998</v>
      </c>
      <c r="R7" s="25">
        <v>280.19549999999998</v>
      </c>
      <c r="S7" s="25">
        <v>0.1885</v>
      </c>
      <c r="T7" s="25">
        <v>0</v>
      </c>
      <c r="U7" s="25">
        <v>0</v>
      </c>
      <c r="V7" s="25">
        <v>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8.6199999999999992</v>
      </c>
      <c r="AH7" s="25">
        <v>0</v>
      </c>
      <c r="AI7" s="25">
        <v>0</v>
      </c>
      <c r="AJ7" s="25">
        <v>0</v>
      </c>
      <c r="AK7" s="25">
        <v>0</v>
      </c>
    </row>
    <row r="8" spans="1:37" x14ac:dyDescent="0.15">
      <c r="A8" s="25" t="str">
        <f>'Форма 4'!A54</f>
        <v>3.</v>
      </c>
      <c r="B8" s="25">
        <f t="shared" si="0"/>
        <v>20.04</v>
      </c>
      <c r="C8" s="25">
        <v>14.75</v>
      </c>
      <c r="D8" s="25">
        <v>5.29</v>
      </c>
      <c r="E8" s="25">
        <v>0</v>
      </c>
      <c r="F8" s="25">
        <v>0</v>
      </c>
      <c r="G8" s="25">
        <v>0</v>
      </c>
      <c r="H8" s="25">
        <v>0</v>
      </c>
      <c r="I8" s="26">
        <f>'Форма 4'!I54</f>
        <v>1.45</v>
      </c>
      <c r="J8" s="26">
        <v>0</v>
      </c>
      <c r="K8" s="26">
        <f>'Форма 4'!I55</f>
        <v>0</v>
      </c>
      <c r="L8" s="25">
        <v>0</v>
      </c>
      <c r="M8" s="25">
        <v>0</v>
      </c>
      <c r="N8" s="25">
        <v>16.6675</v>
      </c>
      <c r="O8" s="25">
        <v>8.85</v>
      </c>
      <c r="P8" s="25">
        <v>16.6675</v>
      </c>
      <c r="Q8" s="25">
        <v>0</v>
      </c>
      <c r="R8" s="25">
        <v>8.85</v>
      </c>
      <c r="S8" s="25">
        <v>0</v>
      </c>
      <c r="T8" s="25">
        <v>0</v>
      </c>
      <c r="U8" s="25">
        <v>0</v>
      </c>
      <c r="V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H8" s="25">
        <v>0</v>
      </c>
      <c r="AI8" s="25">
        <v>0</v>
      </c>
      <c r="AJ8" s="25">
        <v>0</v>
      </c>
      <c r="AK8" s="25">
        <v>0</v>
      </c>
    </row>
    <row r="9" spans="1:37" x14ac:dyDescent="0.15">
      <c r="A9" s="25" t="str">
        <f>'Форма 4'!A72</f>
        <v>4.</v>
      </c>
      <c r="B9" s="25">
        <f t="shared" si="0"/>
        <v>244.7</v>
      </c>
      <c r="C9" s="25">
        <v>156.41</v>
      </c>
      <c r="D9" s="25">
        <v>71.16</v>
      </c>
      <c r="E9" s="25">
        <v>0</v>
      </c>
      <c r="F9" s="25">
        <v>17.13</v>
      </c>
      <c r="G9" s="25">
        <v>0</v>
      </c>
      <c r="H9" s="25">
        <v>0</v>
      </c>
      <c r="I9" s="26">
        <f>'Форма 4'!I72</f>
        <v>15.2</v>
      </c>
      <c r="J9" s="26">
        <v>0</v>
      </c>
      <c r="K9" s="26">
        <f>'Форма 4'!I73</f>
        <v>0</v>
      </c>
      <c r="L9" s="25">
        <v>0</v>
      </c>
      <c r="M9" s="25">
        <v>0</v>
      </c>
      <c r="N9" s="25">
        <v>156.41</v>
      </c>
      <c r="O9" s="25">
        <v>101.6665</v>
      </c>
      <c r="P9" s="25">
        <v>156.41</v>
      </c>
      <c r="Q9" s="25">
        <v>0</v>
      </c>
      <c r="R9" s="25">
        <v>101.6665</v>
      </c>
      <c r="S9" s="25">
        <v>0</v>
      </c>
      <c r="T9" s="25">
        <v>0</v>
      </c>
      <c r="U9" s="25">
        <v>0</v>
      </c>
      <c r="V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3.13</v>
      </c>
      <c r="AH9" s="25">
        <v>0</v>
      </c>
      <c r="AI9" s="25">
        <v>0</v>
      </c>
      <c r="AJ9" s="25">
        <v>0</v>
      </c>
      <c r="AK9" s="25">
        <v>0</v>
      </c>
    </row>
    <row r="10" spans="1:37" x14ac:dyDescent="0.15">
      <c r="A10" s="25" t="str">
        <f>'Форма 4'!A90</f>
        <v>5.</v>
      </c>
      <c r="B10" s="25">
        <f t="shared" si="0"/>
        <v>145.71</v>
      </c>
      <c r="C10" s="25">
        <v>94.44</v>
      </c>
      <c r="D10" s="25">
        <v>13.39</v>
      </c>
      <c r="E10" s="25">
        <v>0.87</v>
      </c>
      <c r="F10" s="25">
        <v>37.880000000000003</v>
      </c>
      <c r="G10" s="25">
        <v>0</v>
      </c>
      <c r="H10" s="25">
        <v>0</v>
      </c>
      <c r="I10" s="26">
        <f>'Форма 4'!I90</f>
        <v>8.9600000000000009</v>
      </c>
      <c r="J10" s="26">
        <v>0</v>
      </c>
      <c r="K10" s="26">
        <f>'Форма 4'!I91</f>
        <v>0.06</v>
      </c>
      <c r="L10" s="25">
        <v>0</v>
      </c>
      <c r="M10" s="25">
        <v>0</v>
      </c>
      <c r="N10" s="25">
        <v>95.31</v>
      </c>
      <c r="O10" s="25">
        <v>61.951500000000003</v>
      </c>
      <c r="P10" s="25">
        <v>94.44</v>
      </c>
      <c r="Q10" s="25">
        <v>0.87</v>
      </c>
      <c r="R10" s="25">
        <v>61.386000000000003</v>
      </c>
      <c r="S10" s="25">
        <v>0.5655</v>
      </c>
      <c r="T10" s="25">
        <v>0</v>
      </c>
      <c r="U10" s="25">
        <v>0</v>
      </c>
      <c r="V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1.89</v>
      </c>
      <c r="AH10" s="25">
        <v>0</v>
      </c>
      <c r="AI10" s="25">
        <v>0</v>
      </c>
      <c r="AJ10" s="25">
        <v>0</v>
      </c>
      <c r="AK10" s="25">
        <v>0</v>
      </c>
    </row>
    <row r="11" spans="1:37" x14ac:dyDescent="0.15">
      <c r="A11" s="25" t="str">
        <f>'Форма 4'!A200</f>
        <v>6.</v>
      </c>
      <c r="B11" s="25">
        <f t="shared" si="0"/>
        <v>4.59</v>
      </c>
      <c r="C11" s="25">
        <v>4.59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6">
        <f>'Форма 4'!I200</f>
        <v>0.32</v>
      </c>
      <c r="J11" s="26">
        <v>0</v>
      </c>
      <c r="K11" s="26">
        <f>'Форма 4'!I201</f>
        <v>0</v>
      </c>
      <c r="L11" s="25">
        <v>0</v>
      </c>
      <c r="M11" s="25">
        <v>0</v>
      </c>
      <c r="N11" s="25">
        <v>3.1212</v>
      </c>
      <c r="O11" s="25">
        <v>1.8360000000000001</v>
      </c>
      <c r="P11" s="25">
        <v>3.1212</v>
      </c>
      <c r="Q11" s="25">
        <v>0</v>
      </c>
      <c r="R11" s="25">
        <v>1.8360000000000001</v>
      </c>
      <c r="S11" s="25">
        <v>0</v>
      </c>
      <c r="T11" s="25">
        <v>0</v>
      </c>
      <c r="U11" s="25">
        <v>0</v>
      </c>
      <c r="V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H11" s="25">
        <v>0</v>
      </c>
      <c r="AI11" s="25">
        <v>0</v>
      </c>
      <c r="AJ11" s="25">
        <v>0</v>
      </c>
      <c r="AK11" s="25">
        <v>0</v>
      </c>
    </row>
    <row r="12" spans="1:37" x14ac:dyDescent="0.15">
      <c r="A12" s="25" t="str">
        <f>'Форма 4'!A218</f>
        <v>7.</v>
      </c>
      <c r="B12" s="25">
        <f t="shared" si="0"/>
        <v>43.84</v>
      </c>
      <c r="C12" s="25">
        <v>43.84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6">
        <f>'Форма 4'!I218</f>
        <v>2.4900000000000002</v>
      </c>
      <c r="J12" s="26">
        <v>0</v>
      </c>
      <c r="K12" s="26">
        <f>'Форма 4'!I219</f>
        <v>0</v>
      </c>
      <c r="L12" s="25">
        <v>0</v>
      </c>
      <c r="M12" s="25">
        <v>0</v>
      </c>
      <c r="N12" s="25">
        <v>29.811199999999999</v>
      </c>
      <c r="O12" s="25">
        <v>17.536000000000001</v>
      </c>
      <c r="P12" s="25">
        <v>29.811199999999999</v>
      </c>
      <c r="Q12" s="25">
        <v>0</v>
      </c>
      <c r="R12" s="25">
        <v>17.536000000000001</v>
      </c>
      <c r="S12" s="25">
        <v>0</v>
      </c>
      <c r="T12" s="25">
        <v>0</v>
      </c>
      <c r="U12" s="25">
        <v>0</v>
      </c>
      <c r="V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H12" s="25">
        <v>0</v>
      </c>
      <c r="AI12" s="25">
        <v>0</v>
      </c>
      <c r="AJ12" s="25">
        <v>0</v>
      </c>
      <c r="AK12" s="25">
        <v>0</v>
      </c>
    </row>
    <row r="13" spans="1:37" x14ac:dyDescent="0.15">
      <c r="A13" s="25" t="str">
        <f>'Форма 4'!A326</f>
        <v>8.</v>
      </c>
      <c r="B13" s="25">
        <f t="shared" si="0"/>
        <v>3740</v>
      </c>
      <c r="C13" s="25">
        <v>0</v>
      </c>
      <c r="D13" s="25">
        <v>0</v>
      </c>
      <c r="E13" s="25">
        <v>0</v>
      </c>
      <c r="F13" s="25">
        <v>3740</v>
      </c>
      <c r="G13" s="25">
        <v>0</v>
      </c>
      <c r="H13" s="25">
        <v>0</v>
      </c>
      <c r="I13" s="26">
        <f>'Форма 4'!I326</f>
        <v>0</v>
      </c>
      <c r="J13" s="26">
        <v>0</v>
      </c>
      <c r="K13" s="26">
        <f>'Форма 4'!I327</f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H13" s="25">
        <v>0</v>
      </c>
      <c r="AI13" s="25">
        <v>0</v>
      </c>
      <c r="AJ13" s="25">
        <v>0</v>
      </c>
      <c r="AK13" s="25">
        <v>0</v>
      </c>
    </row>
    <row r="14" spans="1:37" x14ac:dyDescent="0.15">
      <c r="A14" s="25" t="str">
        <f>'Форма 4'!A428</f>
        <v>9.</v>
      </c>
      <c r="B14" s="25">
        <f t="shared" si="0"/>
        <v>20.67</v>
      </c>
      <c r="C14" s="25">
        <v>0</v>
      </c>
      <c r="D14" s="25">
        <v>0</v>
      </c>
      <c r="E14" s="25">
        <v>0</v>
      </c>
      <c r="F14" s="25">
        <v>20.672999999999998</v>
      </c>
      <c r="G14" s="25">
        <v>0</v>
      </c>
      <c r="H14" s="25">
        <v>0</v>
      </c>
      <c r="I14" s="26">
        <f>'Форма 4'!I428</f>
        <v>0</v>
      </c>
      <c r="J14" s="26">
        <v>0</v>
      </c>
      <c r="K14" s="26">
        <f>'Форма 4'!I429</f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H14" s="25">
        <v>0</v>
      </c>
      <c r="AI14" s="25">
        <v>0</v>
      </c>
      <c r="AJ14" s="25">
        <v>0</v>
      </c>
      <c r="AK14" s="25">
        <v>0</v>
      </c>
    </row>
    <row r="15" spans="1:37" x14ac:dyDescent="0.15">
      <c r="A15" s="25" t="str">
        <f>'Форма 4'!A440</f>
        <v>10.</v>
      </c>
      <c r="B15" s="25">
        <f t="shared" si="0"/>
        <v>1.45</v>
      </c>
      <c r="C15" s="25">
        <v>0</v>
      </c>
      <c r="D15" s="25">
        <v>0</v>
      </c>
      <c r="E15" s="25">
        <v>0</v>
      </c>
      <c r="F15" s="25">
        <v>1.4510000000000001</v>
      </c>
      <c r="G15" s="25">
        <v>0</v>
      </c>
      <c r="H15" s="25">
        <v>0</v>
      </c>
      <c r="I15" s="26">
        <f>'Форма 4'!I440</f>
        <v>0</v>
      </c>
      <c r="J15" s="26">
        <v>0</v>
      </c>
      <c r="K15" s="26">
        <f>'Форма 4'!I441</f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H15" s="25">
        <v>0</v>
      </c>
      <c r="AI15" s="25">
        <v>0</v>
      </c>
      <c r="AJ15" s="25">
        <v>0</v>
      </c>
      <c r="AK15" s="25">
        <v>0</v>
      </c>
    </row>
    <row r="16" spans="1:37" x14ac:dyDescent="0.15">
      <c r="A16" s="25" t="str">
        <f>'Форма 4'!A452</f>
        <v>11.</v>
      </c>
      <c r="B16" s="25">
        <f t="shared" si="0"/>
        <v>11.22</v>
      </c>
      <c r="C16" s="25">
        <v>0</v>
      </c>
      <c r="D16" s="25">
        <v>0</v>
      </c>
      <c r="E16" s="25">
        <v>0</v>
      </c>
      <c r="F16" s="25">
        <v>11.224</v>
      </c>
      <c r="G16" s="25">
        <v>0</v>
      </c>
      <c r="H16" s="25">
        <v>0</v>
      </c>
      <c r="I16" s="26">
        <f>'Форма 4'!I452</f>
        <v>0</v>
      </c>
      <c r="J16" s="26">
        <v>0</v>
      </c>
      <c r="K16" s="26">
        <f>'Форма 4'!I453</f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H16" s="25">
        <v>0</v>
      </c>
      <c r="AI16" s="25">
        <v>0</v>
      </c>
      <c r="AJ16" s="25">
        <v>0</v>
      </c>
      <c r="AK16" s="25">
        <v>0</v>
      </c>
    </row>
    <row r="17" spans="1:37" x14ac:dyDescent="0.15">
      <c r="A17" s="25" t="str">
        <f>'Форма 4'!A464</f>
        <v>12.</v>
      </c>
      <c r="B17" s="25">
        <f t="shared" si="0"/>
        <v>17.12</v>
      </c>
      <c r="C17" s="25">
        <v>0</v>
      </c>
      <c r="D17" s="25">
        <v>0</v>
      </c>
      <c r="E17" s="25">
        <v>0</v>
      </c>
      <c r="F17" s="25">
        <v>17.122</v>
      </c>
      <c r="G17" s="25">
        <v>0</v>
      </c>
      <c r="H17" s="25">
        <v>0</v>
      </c>
      <c r="I17" s="26">
        <f>'Форма 4'!I464</f>
        <v>0</v>
      </c>
      <c r="J17" s="26">
        <v>0</v>
      </c>
      <c r="K17" s="26">
        <f>'Форма 4'!I465</f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H17" s="25">
        <v>0</v>
      </c>
      <c r="AI17" s="25">
        <v>0</v>
      </c>
      <c r="AJ17" s="25">
        <v>0</v>
      </c>
      <c r="AK17" s="25">
        <v>0</v>
      </c>
    </row>
    <row r="18" spans="1:37" x14ac:dyDescent="0.15">
      <c r="A18" s="25" t="str">
        <f>'Форма 4'!A476</f>
        <v>13.</v>
      </c>
      <c r="B18" s="25">
        <f t="shared" si="0"/>
        <v>0.12</v>
      </c>
      <c r="C18" s="25">
        <v>0</v>
      </c>
      <c r="D18" s="25">
        <v>0</v>
      </c>
      <c r="E18" s="25">
        <v>0</v>
      </c>
      <c r="F18" s="25">
        <v>0.11700000000000001</v>
      </c>
      <c r="G18" s="25">
        <v>0</v>
      </c>
      <c r="H18" s="25">
        <v>0</v>
      </c>
      <c r="I18" s="26">
        <f>'Форма 4'!I476</f>
        <v>0</v>
      </c>
      <c r="J18" s="26">
        <v>0</v>
      </c>
      <c r="K18" s="26">
        <f>'Форма 4'!I477</f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H18" s="25">
        <v>0</v>
      </c>
      <c r="AI18" s="25">
        <v>0</v>
      </c>
      <c r="AJ18" s="25">
        <v>0</v>
      </c>
      <c r="AK18" s="25">
        <v>0</v>
      </c>
    </row>
    <row r="19" spans="1:37" x14ac:dyDescent="0.15">
      <c r="A19" s="25" t="str">
        <f>'Форма 4'!A488</f>
        <v>14.</v>
      </c>
      <c r="B19" s="25">
        <f t="shared" si="0"/>
        <v>1</v>
      </c>
      <c r="C19" s="25">
        <v>0</v>
      </c>
      <c r="D19" s="25">
        <v>0</v>
      </c>
      <c r="E19" s="25">
        <v>0</v>
      </c>
      <c r="F19" s="25">
        <v>1.004</v>
      </c>
      <c r="G19" s="25">
        <v>0</v>
      </c>
      <c r="H19" s="25">
        <v>0</v>
      </c>
      <c r="I19" s="26">
        <f>'Форма 4'!I488</f>
        <v>0</v>
      </c>
      <c r="J19" s="26">
        <v>0</v>
      </c>
      <c r="K19" s="26">
        <f>'Форма 4'!I489</f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H19" s="25">
        <v>0</v>
      </c>
      <c r="AI19" s="25">
        <v>0</v>
      </c>
      <c r="AJ19" s="25">
        <v>0</v>
      </c>
      <c r="AK19" s="25">
        <v>0</v>
      </c>
    </row>
    <row r="20" spans="1:37" x14ac:dyDescent="0.15">
      <c r="A20" s="25" t="str">
        <f>'Форма 4'!A500</f>
        <v>15.</v>
      </c>
      <c r="B20" s="25">
        <f t="shared" si="0"/>
        <v>6.41</v>
      </c>
      <c r="C20" s="25">
        <v>0</v>
      </c>
      <c r="D20" s="25">
        <v>0</v>
      </c>
      <c r="E20" s="25">
        <v>0</v>
      </c>
      <c r="F20" s="25">
        <v>6.4089999999999998</v>
      </c>
      <c r="G20" s="25">
        <v>0</v>
      </c>
      <c r="H20" s="25">
        <v>0</v>
      </c>
      <c r="I20" s="26">
        <f>'Форма 4'!I500</f>
        <v>0</v>
      </c>
      <c r="J20" s="26">
        <v>0</v>
      </c>
      <c r="K20" s="26">
        <f>'Форма 4'!I501</f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H20" s="25">
        <v>0</v>
      </c>
      <c r="AI20" s="25">
        <v>0</v>
      </c>
      <c r="AJ20" s="25">
        <v>0</v>
      </c>
      <c r="AK20" s="25">
        <v>0</v>
      </c>
    </row>
    <row r="21" spans="1:37" x14ac:dyDescent="0.15">
      <c r="A21" s="25" t="str">
        <f>'Форма 4'!A512</f>
        <v>16.</v>
      </c>
      <c r="B21" s="25">
        <f t="shared" si="0"/>
        <v>433.94</v>
      </c>
      <c r="C21" s="25">
        <v>0</v>
      </c>
      <c r="D21" s="25">
        <v>0</v>
      </c>
      <c r="E21" s="25">
        <v>0</v>
      </c>
      <c r="F21" s="25">
        <v>433.93700000000001</v>
      </c>
      <c r="G21" s="25">
        <v>0</v>
      </c>
      <c r="H21" s="25">
        <v>0</v>
      </c>
      <c r="I21" s="26">
        <f>'Форма 4'!I512</f>
        <v>0</v>
      </c>
      <c r="J21" s="26">
        <v>0</v>
      </c>
      <c r="K21" s="26">
        <f>'Форма 4'!I513</f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H21" s="25">
        <v>0</v>
      </c>
      <c r="AI21" s="25">
        <v>0</v>
      </c>
      <c r="AJ21" s="25">
        <v>0</v>
      </c>
      <c r="AK21" s="25">
        <v>0</v>
      </c>
    </row>
  </sheetData>
  <mergeCells count="4">
    <mergeCell ref="A2:J2"/>
    <mergeCell ref="B3:J3"/>
    <mergeCell ref="B4:J4"/>
    <mergeCell ref="A5:J5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K30"/>
  <sheetViews>
    <sheetView workbookViewId="0"/>
  </sheetViews>
  <sheetFormatPr defaultRowHeight="10.5" x14ac:dyDescent="0.15"/>
  <cols>
    <col min="1" max="1" width="5.7109375" style="26" customWidth="1"/>
    <col min="2" max="16384" width="9.140625" style="25"/>
  </cols>
  <sheetData>
    <row r="1" spans="1:37" s="27" customFormat="1" x14ac:dyDescent="0.15">
      <c r="A1" s="7"/>
      <c r="B1" s="27" t="s">
        <v>165</v>
      </c>
      <c r="C1" s="27" t="s">
        <v>166</v>
      </c>
      <c r="D1" s="27" t="s">
        <v>167</v>
      </c>
      <c r="E1" s="27" t="s">
        <v>168</v>
      </c>
      <c r="F1" s="27" t="s">
        <v>169</v>
      </c>
      <c r="G1" s="27" t="s">
        <v>170</v>
      </c>
      <c r="H1" s="27" t="s">
        <v>171</v>
      </c>
      <c r="I1" s="27" t="s">
        <v>172</v>
      </c>
      <c r="J1" s="27" t="s">
        <v>173</v>
      </c>
      <c r="K1" s="27" t="s">
        <v>174</v>
      </c>
      <c r="L1" s="27" t="s">
        <v>175</v>
      </c>
      <c r="M1" s="27" t="s">
        <v>176</v>
      </c>
      <c r="N1" s="27" t="s">
        <v>177</v>
      </c>
      <c r="O1" s="27" t="s">
        <v>178</v>
      </c>
      <c r="P1" s="27" t="s">
        <v>179</v>
      </c>
      <c r="Q1" s="27" t="s">
        <v>180</v>
      </c>
      <c r="R1" s="27" t="s">
        <v>181</v>
      </c>
      <c r="S1" s="27" t="s">
        <v>182</v>
      </c>
      <c r="T1" s="27" t="s">
        <v>183</v>
      </c>
      <c r="U1" s="27" t="s">
        <v>184</v>
      </c>
      <c r="V1" s="27" t="s">
        <v>185</v>
      </c>
      <c r="X1" s="27" t="s">
        <v>186</v>
      </c>
      <c r="Y1" s="27" t="s">
        <v>187</v>
      </c>
      <c r="Z1" s="27" t="s">
        <v>188</v>
      </c>
      <c r="AA1" s="27" t="s">
        <v>189</v>
      </c>
      <c r="AB1" s="27" t="s">
        <v>190</v>
      </c>
      <c r="AC1" s="27" t="s">
        <v>191</v>
      </c>
      <c r="AD1" s="27" t="s">
        <v>192</v>
      </c>
      <c r="AE1" s="27" t="s">
        <v>193</v>
      </c>
      <c r="AF1" s="27" t="s">
        <v>194</v>
      </c>
      <c r="AG1" s="27" t="s">
        <v>195</v>
      </c>
      <c r="AH1" s="27" t="s">
        <v>196</v>
      </c>
      <c r="AI1" s="27" t="s">
        <v>197</v>
      </c>
      <c r="AJ1" s="27" t="s">
        <v>198</v>
      </c>
      <c r="AK1" s="27" t="s">
        <v>199</v>
      </c>
    </row>
    <row r="2" spans="1:37" x14ac:dyDescent="0.15">
      <c r="A2" s="55"/>
      <c r="B2" s="56"/>
      <c r="C2" s="56"/>
      <c r="D2" s="56"/>
      <c r="E2" s="56"/>
      <c r="F2" s="56"/>
      <c r="G2" s="56"/>
      <c r="H2" s="56"/>
      <c r="I2" s="56"/>
      <c r="J2" s="56"/>
    </row>
    <row r="3" spans="1:37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37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37" x14ac:dyDescent="0.15">
      <c r="A5" s="55"/>
      <c r="B5" s="56"/>
      <c r="C5" s="56"/>
      <c r="D5" s="56"/>
      <c r="E5" s="56"/>
      <c r="F5" s="56"/>
      <c r="G5" s="56"/>
      <c r="H5" s="56"/>
      <c r="I5" s="56"/>
      <c r="J5" s="56"/>
    </row>
    <row r="6" spans="1:37" x14ac:dyDescent="0.15">
      <c r="A6" s="25" t="str">
        <f>'Форма 4'!A18</f>
        <v>1.</v>
      </c>
      <c r="B6" s="25">
        <f>ROUND(C6+D6+F6+AF6+AG6,2)</f>
        <v>10.56</v>
      </c>
      <c r="C6" s="25">
        <v>7.78</v>
      </c>
      <c r="D6" s="25">
        <v>2.23</v>
      </c>
      <c r="E6" s="25">
        <v>0.14000000000000001</v>
      </c>
      <c r="F6" s="25">
        <v>0.55000000000000004</v>
      </c>
      <c r="G6" s="25">
        <v>0</v>
      </c>
      <c r="H6" s="25">
        <v>0</v>
      </c>
      <c r="I6" s="26">
        <f>'Форма 4'!I18</f>
        <v>0.7</v>
      </c>
      <c r="J6" s="26">
        <v>0</v>
      </c>
      <c r="K6" s="26">
        <f>'Форма 4'!I19</f>
        <v>0.01</v>
      </c>
      <c r="L6" s="25">
        <v>0</v>
      </c>
      <c r="M6" s="25">
        <v>0</v>
      </c>
      <c r="N6" s="25">
        <v>7.92</v>
      </c>
      <c r="O6" s="25">
        <v>5.1479999999999997</v>
      </c>
      <c r="P6" s="25">
        <v>7.78</v>
      </c>
      <c r="Q6" s="25">
        <v>0.14000000000000001</v>
      </c>
      <c r="R6" s="25">
        <v>5.0570000000000004</v>
      </c>
      <c r="S6" s="25">
        <v>9.0999999999999998E-2</v>
      </c>
      <c r="T6" s="25">
        <v>0</v>
      </c>
      <c r="U6" s="25">
        <v>0</v>
      </c>
      <c r="V6" s="25">
        <v>0</v>
      </c>
      <c r="X6" s="25">
        <v>0</v>
      </c>
      <c r="Y6" s="25">
        <v>0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0.16</v>
      </c>
      <c r="AH6" s="25">
        <v>0</v>
      </c>
      <c r="AI6" s="25">
        <v>0</v>
      </c>
      <c r="AJ6" s="25">
        <v>0</v>
      </c>
      <c r="AK6" s="25">
        <v>0</v>
      </c>
    </row>
    <row r="7" spans="1:37" x14ac:dyDescent="0.15">
      <c r="A7" s="25" t="str">
        <f>'Форма 4'!A36</f>
        <v>2.</v>
      </c>
      <c r="B7" s="25">
        <f>ROUND(C7+D7+F7+AF7+AG7,2)</f>
        <v>652.71</v>
      </c>
      <c r="C7" s="25">
        <v>431.07</v>
      </c>
      <c r="D7" s="25">
        <v>23.2</v>
      </c>
      <c r="E7" s="25">
        <v>0.28999999999999998</v>
      </c>
      <c r="F7" s="25">
        <v>198.44</v>
      </c>
      <c r="G7" s="25">
        <v>0</v>
      </c>
      <c r="H7" s="25">
        <v>0</v>
      </c>
      <c r="I7" s="26">
        <f>'Форма 4'!I36</f>
        <v>38.799999999999997</v>
      </c>
      <c r="J7" s="26">
        <v>0</v>
      </c>
      <c r="K7" s="26">
        <f>'Форма 4'!I37</f>
        <v>0.02</v>
      </c>
      <c r="L7" s="25">
        <v>0</v>
      </c>
      <c r="M7" s="25">
        <v>0</v>
      </c>
      <c r="N7" s="25">
        <v>431.36</v>
      </c>
      <c r="O7" s="25">
        <v>280.38400000000001</v>
      </c>
      <c r="P7" s="25">
        <v>431.07</v>
      </c>
      <c r="Q7" s="25">
        <v>0.28999999999999998</v>
      </c>
      <c r="R7" s="25">
        <v>280.19549999999998</v>
      </c>
      <c r="S7" s="25">
        <v>0.1885</v>
      </c>
      <c r="T7" s="25">
        <v>0</v>
      </c>
      <c r="U7" s="25">
        <v>0</v>
      </c>
      <c r="V7" s="25">
        <v>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8.6199999999999992</v>
      </c>
      <c r="AH7" s="25">
        <v>0</v>
      </c>
      <c r="AI7" s="25">
        <v>0</v>
      </c>
      <c r="AJ7" s="25">
        <v>0</v>
      </c>
      <c r="AK7" s="25">
        <v>0</v>
      </c>
    </row>
    <row r="8" spans="1:37" x14ac:dyDescent="0.15">
      <c r="A8" s="25" t="str">
        <f>'Форма 4'!A54</f>
        <v>3.</v>
      </c>
      <c r="B8" s="25">
        <f>ROUND(C8+D8+F8+AF8+AG8,2)</f>
        <v>20.04</v>
      </c>
      <c r="C8" s="25">
        <v>14.75</v>
      </c>
      <c r="D8" s="25">
        <v>5.29</v>
      </c>
      <c r="E8" s="25">
        <v>0</v>
      </c>
      <c r="F8" s="25">
        <v>0</v>
      </c>
      <c r="G8" s="25">
        <v>0</v>
      </c>
      <c r="H8" s="25">
        <v>0</v>
      </c>
      <c r="I8" s="26">
        <f>'Форма 4'!I54</f>
        <v>1.45</v>
      </c>
      <c r="J8" s="26">
        <v>0</v>
      </c>
      <c r="K8" s="26">
        <f>'Форма 4'!I55</f>
        <v>0</v>
      </c>
      <c r="L8" s="25">
        <v>0</v>
      </c>
      <c r="M8" s="25">
        <v>0</v>
      </c>
      <c r="N8" s="25">
        <v>16.6675</v>
      </c>
      <c r="O8" s="25">
        <v>8.85</v>
      </c>
      <c r="P8" s="25">
        <v>16.6675</v>
      </c>
      <c r="Q8" s="25">
        <v>0</v>
      </c>
      <c r="R8" s="25">
        <v>8.85</v>
      </c>
      <c r="S8" s="25">
        <v>0</v>
      </c>
      <c r="T8" s="25">
        <v>0</v>
      </c>
      <c r="U8" s="25">
        <v>0</v>
      </c>
      <c r="V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H8" s="25">
        <v>0</v>
      </c>
      <c r="AI8" s="25">
        <v>0</v>
      </c>
      <c r="AJ8" s="25">
        <v>0</v>
      </c>
      <c r="AK8" s="25">
        <v>0</v>
      </c>
    </row>
    <row r="9" spans="1:37" x14ac:dyDescent="0.15">
      <c r="A9" s="25" t="str">
        <f>'Форма 4'!A72</f>
        <v>4.</v>
      </c>
      <c r="B9" s="25">
        <f>ROUND(C9+D9+F9+AF9+AG9,2)</f>
        <v>244.7</v>
      </c>
      <c r="C9" s="25">
        <v>156.41</v>
      </c>
      <c r="D9" s="25">
        <v>71.16</v>
      </c>
      <c r="E9" s="25">
        <v>0</v>
      </c>
      <c r="F9" s="25">
        <v>17.13</v>
      </c>
      <c r="G9" s="25">
        <v>0</v>
      </c>
      <c r="H9" s="25">
        <v>0</v>
      </c>
      <c r="I9" s="26">
        <f>'Форма 4'!I72</f>
        <v>15.2</v>
      </c>
      <c r="J9" s="26">
        <v>0</v>
      </c>
      <c r="K9" s="26">
        <f>'Форма 4'!I73</f>
        <v>0</v>
      </c>
      <c r="L9" s="25">
        <v>0</v>
      </c>
      <c r="M9" s="25">
        <v>0</v>
      </c>
      <c r="N9" s="25">
        <v>156.41</v>
      </c>
      <c r="O9" s="25">
        <v>101.6665</v>
      </c>
      <c r="P9" s="25">
        <v>156.41</v>
      </c>
      <c r="Q9" s="25">
        <v>0</v>
      </c>
      <c r="R9" s="25">
        <v>101.6665</v>
      </c>
      <c r="S9" s="25">
        <v>0</v>
      </c>
      <c r="T9" s="25">
        <v>0</v>
      </c>
      <c r="U9" s="25">
        <v>0</v>
      </c>
      <c r="V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3.13</v>
      </c>
      <c r="AH9" s="25">
        <v>0</v>
      </c>
      <c r="AI9" s="25">
        <v>0</v>
      </c>
      <c r="AJ9" s="25">
        <v>0</v>
      </c>
      <c r="AK9" s="25">
        <v>0</v>
      </c>
    </row>
    <row r="10" spans="1:37" x14ac:dyDescent="0.15">
      <c r="A10" s="25" t="str">
        <f>'Форма 4'!A90</f>
        <v>5.</v>
      </c>
      <c r="B10" s="25">
        <f>ROUND(C10+D10+F10+AF10+AG10,2)</f>
        <v>145.71</v>
      </c>
      <c r="C10" s="25">
        <v>94.44</v>
      </c>
      <c r="D10" s="25">
        <v>13.39</v>
      </c>
      <c r="E10" s="25">
        <v>0.87</v>
      </c>
      <c r="F10" s="25">
        <v>37.880000000000003</v>
      </c>
      <c r="G10" s="25">
        <v>0</v>
      </c>
      <c r="H10" s="25">
        <v>0</v>
      </c>
      <c r="I10" s="26">
        <f>'Форма 4'!I90</f>
        <v>8.9600000000000009</v>
      </c>
      <c r="J10" s="26">
        <v>0</v>
      </c>
      <c r="K10" s="26">
        <f>'Форма 4'!I91</f>
        <v>0.06</v>
      </c>
      <c r="L10" s="25">
        <v>0</v>
      </c>
      <c r="M10" s="25">
        <v>0</v>
      </c>
      <c r="N10" s="25">
        <v>95.31</v>
      </c>
      <c r="O10" s="25">
        <v>61.951500000000003</v>
      </c>
      <c r="P10" s="25">
        <v>94.44</v>
      </c>
      <c r="Q10" s="25">
        <v>0.87</v>
      </c>
      <c r="R10" s="25">
        <v>61.386000000000003</v>
      </c>
      <c r="S10" s="25">
        <v>0.5655</v>
      </c>
      <c r="T10" s="25">
        <v>0</v>
      </c>
      <c r="U10" s="25">
        <v>0</v>
      </c>
      <c r="V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1.89</v>
      </c>
      <c r="AH10" s="25">
        <v>0</v>
      </c>
      <c r="AI10" s="25">
        <v>0</v>
      </c>
      <c r="AJ10" s="25">
        <v>0</v>
      </c>
      <c r="AK10" s="25">
        <v>0</v>
      </c>
    </row>
    <row r="12" spans="1:37" x14ac:dyDescent="0.15">
      <c r="B12" s="52" t="s">
        <v>124</v>
      </c>
      <c r="C12" s="52"/>
      <c r="D12" s="52"/>
      <c r="E12" s="52"/>
      <c r="F12" s="52"/>
      <c r="G12" s="52"/>
      <c r="H12" s="52"/>
      <c r="I12" s="52"/>
      <c r="J12" s="52"/>
    </row>
    <row r="13" spans="1:37" x14ac:dyDescent="0.15">
      <c r="B13" s="52"/>
      <c r="C13" s="52"/>
      <c r="D13" s="52"/>
      <c r="E13" s="52"/>
      <c r="F13" s="52"/>
      <c r="G13" s="52"/>
      <c r="H13" s="52"/>
      <c r="I13" s="52"/>
      <c r="J13" s="52"/>
    </row>
    <row r="14" spans="1:37" x14ac:dyDescent="0.15">
      <c r="A14" s="25" t="str">
        <f>'Форма 4'!A200</f>
        <v>6.</v>
      </c>
      <c r="B14" s="25">
        <f>ROUND(C14+D14+F14+AF14+AG14,2)</f>
        <v>4.59</v>
      </c>
      <c r="C14" s="25">
        <v>4.59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6">
        <f>'Форма 4'!I200</f>
        <v>0.32</v>
      </c>
      <c r="J14" s="26">
        <v>0</v>
      </c>
      <c r="K14" s="26">
        <f>'Форма 4'!I201</f>
        <v>0</v>
      </c>
      <c r="L14" s="25">
        <v>0</v>
      </c>
      <c r="M14" s="25">
        <v>0</v>
      </c>
      <c r="N14" s="25">
        <v>3.1212</v>
      </c>
      <c r="O14" s="25">
        <v>1.8360000000000001</v>
      </c>
      <c r="P14" s="25">
        <v>3.1212</v>
      </c>
      <c r="Q14" s="25">
        <v>0</v>
      </c>
      <c r="R14" s="25">
        <v>1.8360000000000001</v>
      </c>
      <c r="S14" s="25">
        <v>0</v>
      </c>
      <c r="T14" s="25">
        <v>0</v>
      </c>
      <c r="U14" s="25">
        <v>0</v>
      </c>
      <c r="V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H14" s="25">
        <v>0</v>
      </c>
      <c r="AI14" s="25">
        <v>0</v>
      </c>
      <c r="AJ14" s="25">
        <v>0</v>
      </c>
      <c r="AK14" s="25">
        <v>0</v>
      </c>
    </row>
    <row r="15" spans="1:37" x14ac:dyDescent="0.15">
      <c r="A15" s="25" t="str">
        <f>'Форма 4'!A218</f>
        <v>7.</v>
      </c>
      <c r="B15" s="25">
        <f>ROUND(C15+D15+F15+AF15+AG15,2)</f>
        <v>43.84</v>
      </c>
      <c r="C15" s="25">
        <v>43.84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6">
        <f>'Форма 4'!I218</f>
        <v>2.4900000000000002</v>
      </c>
      <c r="J15" s="26">
        <v>0</v>
      </c>
      <c r="K15" s="26">
        <f>'Форма 4'!I219</f>
        <v>0</v>
      </c>
      <c r="L15" s="25">
        <v>0</v>
      </c>
      <c r="M15" s="25">
        <v>0</v>
      </c>
      <c r="N15" s="25">
        <v>29.811199999999999</v>
      </c>
      <c r="O15" s="25">
        <v>17.536000000000001</v>
      </c>
      <c r="P15" s="25">
        <v>29.811199999999999</v>
      </c>
      <c r="Q15" s="25">
        <v>0</v>
      </c>
      <c r="R15" s="25">
        <v>17.536000000000001</v>
      </c>
      <c r="S15" s="25">
        <v>0</v>
      </c>
      <c r="T15" s="25">
        <v>0</v>
      </c>
      <c r="U15" s="25">
        <v>0</v>
      </c>
      <c r="V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H15" s="25">
        <v>0</v>
      </c>
      <c r="AI15" s="25">
        <v>0</v>
      </c>
      <c r="AJ15" s="25">
        <v>0</v>
      </c>
      <c r="AK15" s="25">
        <v>0</v>
      </c>
    </row>
    <row r="17" spans="1:37" x14ac:dyDescent="0.15">
      <c r="B17" s="52" t="s">
        <v>134</v>
      </c>
      <c r="C17" s="52"/>
      <c r="D17" s="52"/>
      <c r="E17" s="52"/>
      <c r="F17" s="52"/>
      <c r="G17" s="52"/>
      <c r="H17" s="52"/>
      <c r="I17" s="52"/>
      <c r="J17" s="52"/>
    </row>
    <row r="18" spans="1:37" x14ac:dyDescent="0.15">
      <c r="B18" s="52"/>
      <c r="C18" s="52"/>
      <c r="D18" s="52"/>
      <c r="E18" s="52"/>
      <c r="F18" s="52"/>
      <c r="G18" s="52"/>
      <c r="H18" s="52"/>
      <c r="I18" s="52"/>
      <c r="J18" s="52"/>
    </row>
    <row r="19" spans="1:37" x14ac:dyDescent="0.15">
      <c r="A19" s="25" t="str">
        <f>'Форма 4'!A326</f>
        <v>8.</v>
      </c>
      <c r="B19" s="25">
        <f>ROUND(C19+D19+F19+AF19+AG19,2)</f>
        <v>3740</v>
      </c>
      <c r="C19" s="25">
        <v>0</v>
      </c>
      <c r="D19" s="25">
        <v>0</v>
      </c>
      <c r="E19" s="25">
        <v>0</v>
      </c>
      <c r="F19" s="25">
        <v>3740</v>
      </c>
      <c r="G19" s="25">
        <v>0</v>
      </c>
      <c r="H19" s="25">
        <v>0</v>
      </c>
      <c r="I19" s="26">
        <f>'Форма 4'!I326</f>
        <v>0</v>
      </c>
      <c r="J19" s="26">
        <v>0</v>
      </c>
      <c r="K19" s="26">
        <f>'Форма 4'!I327</f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H19" s="25">
        <v>0</v>
      </c>
      <c r="AI19" s="25">
        <v>0</v>
      </c>
      <c r="AJ19" s="25">
        <v>0</v>
      </c>
      <c r="AK19" s="25">
        <v>0</v>
      </c>
    </row>
    <row r="21" spans="1:37" x14ac:dyDescent="0.15">
      <c r="B21" s="52" t="s">
        <v>139</v>
      </c>
      <c r="C21" s="52"/>
      <c r="D21" s="52"/>
      <c r="E21" s="52"/>
      <c r="F21" s="52"/>
      <c r="G21" s="52"/>
      <c r="H21" s="52"/>
      <c r="I21" s="52"/>
      <c r="J21" s="52"/>
    </row>
    <row r="22" spans="1:37" x14ac:dyDescent="0.15">
      <c r="B22" s="52"/>
      <c r="C22" s="52"/>
      <c r="D22" s="52"/>
      <c r="E22" s="52"/>
      <c r="F22" s="52"/>
      <c r="G22" s="52"/>
      <c r="H22" s="52"/>
      <c r="I22" s="52"/>
      <c r="J22" s="52"/>
    </row>
    <row r="23" spans="1:37" x14ac:dyDescent="0.15">
      <c r="A23" s="25" t="str">
        <f>'Форма 4'!A428</f>
        <v>9.</v>
      </c>
      <c r="B23" s="25">
        <f t="shared" ref="B23:B30" si="0">ROUND(C23+D23+F23+AF23+AG23,2)</f>
        <v>20.67</v>
      </c>
      <c r="C23" s="25">
        <v>0</v>
      </c>
      <c r="D23" s="25">
        <v>0</v>
      </c>
      <c r="E23" s="25">
        <v>0</v>
      </c>
      <c r="F23" s="25">
        <v>20.67</v>
      </c>
      <c r="G23" s="25">
        <v>0</v>
      </c>
      <c r="H23" s="25">
        <v>0</v>
      </c>
      <c r="I23" s="26">
        <f>'Форма 4'!I428</f>
        <v>0</v>
      </c>
      <c r="J23" s="26">
        <v>0</v>
      </c>
      <c r="K23" s="26">
        <f>'Форма 4'!I429</f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H23" s="25">
        <v>0</v>
      </c>
      <c r="AI23" s="25">
        <v>0</v>
      </c>
      <c r="AJ23" s="25">
        <v>0</v>
      </c>
      <c r="AK23" s="25">
        <v>0</v>
      </c>
    </row>
    <row r="24" spans="1:37" x14ac:dyDescent="0.15">
      <c r="A24" s="25" t="str">
        <f>'Форма 4'!A440</f>
        <v>10.</v>
      </c>
      <c r="B24" s="25">
        <f t="shared" si="0"/>
        <v>1.45</v>
      </c>
      <c r="C24" s="25">
        <v>0</v>
      </c>
      <c r="D24" s="25">
        <v>0</v>
      </c>
      <c r="E24" s="25">
        <v>0</v>
      </c>
      <c r="F24" s="25">
        <v>1.45</v>
      </c>
      <c r="G24" s="25">
        <v>0</v>
      </c>
      <c r="H24" s="25">
        <v>0</v>
      </c>
      <c r="I24" s="26">
        <f>'Форма 4'!I440</f>
        <v>0</v>
      </c>
      <c r="J24" s="26">
        <v>0</v>
      </c>
      <c r="K24" s="26">
        <f>'Форма 4'!I441</f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H24" s="25">
        <v>0</v>
      </c>
      <c r="AI24" s="25">
        <v>0</v>
      </c>
      <c r="AJ24" s="25">
        <v>0</v>
      </c>
      <c r="AK24" s="25">
        <v>0</v>
      </c>
    </row>
    <row r="25" spans="1:37" x14ac:dyDescent="0.15">
      <c r="A25" s="25" t="str">
        <f>'Форма 4'!A452</f>
        <v>11.</v>
      </c>
      <c r="B25" s="25">
        <f t="shared" si="0"/>
        <v>11.22</v>
      </c>
      <c r="C25" s="25">
        <v>0</v>
      </c>
      <c r="D25" s="25">
        <v>0</v>
      </c>
      <c r="E25" s="25">
        <v>0</v>
      </c>
      <c r="F25" s="25">
        <v>11.22</v>
      </c>
      <c r="G25" s="25">
        <v>0</v>
      </c>
      <c r="H25" s="25">
        <v>0</v>
      </c>
      <c r="I25" s="26">
        <f>'Форма 4'!I452</f>
        <v>0</v>
      </c>
      <c r="J25" s="26">
        <v>0</v>
      </c>
      <c r="K25" s="26">
        <f>'Форма 4'!I453</f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H25" s="25">
        <v>0</v>
      </c>
      <c r="AI25" s="25">
        <v>0</v>
      </c>
      <c r="AJ25" s="25">
        <v>0</v>
      </c>
      <c r="AK25" s="25">
        <v>0</v>
      </c>
    </row>
    <row r="26" spans="1:37" x14ac:dyDescent="0.15">
      <c r="A26" s="25" t="str">
        <f>'Форма 4'!A464</f>
        <v>12.</v>
      </c>
      <c r="B26" s="25">
        <f t="shared" si="0"/>
        <v>17.12</v>
      </c>
      <c r="C26" s="25">
        <v>0</v>
      </c>
      <c r="D26" s="25">
        <v>0</v>
      </c>
      <c r="E26" s="25">
        <v>0</v>
      </c>
      <c r="F26" s="25">
        <v>17.12</v>
      </c>
      <c r="G26" s="25">
        <v>0</v>
      </c>
      <c r="H26" s="25">
        <v>0</v>
      </c>
      <c r="I26" s="26">
        <f>'Форма 4'!I464</f>
        <v>0</v>
      </c>
      <c r="J26" s="26">
        <v>0</v>
      </c>
      <c r="K26" s="26">
        <f>'Форма 4'!I465</f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H26" s="25">
        <v>0</v>
      </c>
      <c r="AI26" s="25">
        <v>0</v>
      </c>
      <c r="AJ26" s="25">
        <v>0</v>
      </c>
      <c r="AK26" s="25">
        <v>0</v>
      </c>
    </row>
    <row r="27" spans="1:37" x14ac:dyDescent="0.15">
      <c r="A27" s="25" t="str">
        <f>'Форма 4'!A476</f>
        <v>13.</v>
      </c>
      <c r="B27" s="25">
        <f t="shared" si="0"/>
        <v>0.12</v>
      </c>
      <c r="C27" s="25">
        <v>0</v>
      </c>
      <c r="D27" s="25">
        <v>0</v>
      </c>
      <c r="E27" s="25">
        <v>0</v>
      </c>
      <c r="F27" s="25">
        <v>0.12</v>
      </c>
      <c r="G27" s="25">
        <v>0</v>
      </c>
      <c r="H27" s="25">
        <v>0</v>
      </c>
      <c r="I27" s="26">
        <f>'Форма 4'!I476</f>
        <v>0</v>
      </c>
      <c r="J27" s="26">
        <v>0</v>
      </c>
      <c r="K27" s="26">
        <f>'Форма 4'!I477</f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H27" s="25">
        <v>0</v>
      </c>
      <c r="AI27" s="25">
        <v>0</v>
      </c>
      <c r="AJ27" s="25">
        <v>0</v>
      </c>
      <c r="AK27" s="25">
        <v>0</v>
      </c>
    </row>
    <row r="28" spans="1:37" x14ac:dyDescent="0.15">
      <c r="A28" s="25" t="str">
        <f>'Форма 4'!A488</f>
        <v>14.</v>
      </c>
      <c r="B28" s="25">
        <f t="shared" si="0"/>
        <v>1</v>
      </c>
      <c r="C28" s="25">
        <v>0</v>
      </c>
      <c r="D28" s="25">
        <v>0</v>
      </c>
      <c r="E28" s="25">
        <v>0</v>
      </c>
      <c r="F28" s="25">
        <v>1</v>
      </c>
      <c r="G28" s="25">
        <v>0</v>
      </c>
      <c r="H28" s="25">
        <v>0</v>
      </c>
      <c r="I28" s="26">
        <f>'Форма 4'!I488</f>
        <v>0</v>
      </c>
      <c r="J28" s="26">
        <v>0</v>
      </c>
      <c r="K28" s="26">
        <f>'Форма 4'!I489</f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H28" s="25">
        <v>0</v>
      </c>
      <c r="AI28" s="25">
        <v>0</v>
      </c>
      <c r="AJ28" s="25">
        <v>0</v>
      </c>
      <c r="AK28" s="25">
        <v>0</v>
      </c>
    </row>
    <row r="29" spans="1:37" x14ac:dyDescent="0.15">
      <c r="A29" s="25" t="str">
        <f>'Форма 4'!A500</f>
        <v>15.</v>
      </c>
      <c r="B29" s="25">
        <f t="shared" si="0"/>
        <v>6.41</v>
      </c>
      <c r="C29" s="25">
        <v>0</v>
      </c>
      <c r="D29" s="25">
        <v>0</v>
      </c>
      <c r="E29" s="25">
        <v>0</v>
      </c>
      <c r="F29" s="25">
        <v>6.41</v>
      </c>
      <c r="G29" s="25">
        <v>0</v>
      </c>
      <c r="H29" s="25">
        <v>0</v>
      </c>
      <c r="I29" s="26">
        <f>'Форма 4'!I500</f>
        <v>0</v>
      </c>
      <c r="J29" s="26">
        <v>0</v>
      </c>
      <c r="K29" s="26">
        <f>'Форма 4'!I501</f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H29" s="25">
        <v>0</v>
      </c>
      <c r="AI29" s="25">
        <v>0</v>
      </c>
      <c r="AJ29" s="25">
        <v>0</v>
      </c>
      <c r="AK29" s="25">
        <v>0</v>
      </c>
    </row>
    <row r="30" spans="1:37" x14ac:dyDescent="0.15">
      <c r="A30" s="25" t="str">
        <f>'Форма 4'!A512</f>
        <v>16.</v>
      </c>
      <c r="B30" s="25">
        <f t="shared" si="0"/>
        <v>433.94</v>
      </c>
      <c r="C30" s="25">
        <v>0</v>
      </c>
      <c r="D30" s="25">
        <v>0</v>
      </c>
      <c r="E30" s="25">
        <v>0</v>
      </c>
      <c r="F30" s="25">
        <v>433.94</v>
      </c>
      <c r="G30" s="25">
        <v>0</v>
      </c>
      <c r="H30" s="25">
        <v>0</v>
      </c>
      <c r="I30" s="26">
        <f>'Форма 4'!I512</f>
        <v>0</v>
      </c>
      <c r="J30" s="26">
        <v>0</v>
      </c>
      <c r="K30" s="26">
        <f>'Форма 4'!I513</f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H30" s="25">
        <v>0</v>
      </c>
      <c r="AI30" s="25">
        <v>0</v>
      </c>
      <c r="AJ30" s="25">
        <v>0</v>
      </c>
      <c r="AK30" s="25">
        <v>0</v>
      </c>
    </row>
  </sheetData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K30"/>
  <sheetViews>
    <sheetView workbookViewId="0"/>
  </sheetViews>
  <sheetFormatPr defaultRowHeight="10.5" x14ac:dyDescent="0.15"/>
  <cols>
    <col min="1" max="1" width="5.7109375" style="26" customWidth="1"/>
    <col min="2" max="16384" width="9.140625" style="25"/>
  </cols>
  <sheetData>
    <row r="1" spans="1:37" s="27" customFormat="1" x14ac:dyDescent="0.15">
      <c r="A1" s="7"/>
      <c r="B1" s="27" t="s">
        <v>165</v>
      </c>
      <c r="C1" s="27" t="s">
        <v>166</v>
      </c>
      <c r="D1" s="27" t="s">
        <v>167</v>
      </c>
      <c r="E1" s="27" t="s">
        <v>168</v>
      </c>
      <c r="F1" s="27" t="s">
        <v>169</v>
      </c>
      <c r="G1" s="27" t="s">
        <v>170</v>
      </c>
      <c r="H1" s="27" t="s">
        <v>171</v>
      </c>
      <c r="I1" s="27" t="s">
        <v>172</v>
      </c>
      <c r="J1" s="27" t="s">
        <v>173</v>
      </c>
      <c r="K1" s="27" t="s">
        <v>174</v>
      </c>
      <c r="L1" s="27" t="s">
        <v>175</v>
      </c>
      <c r="M1" s="27" t="s">
        <v>176</v>
      </c>
      <c r="N1" s="27" t="s">
        <v>177</v>
      </c>
      <c r="O1" s="27" t="s">
        <v>178</v>
      </c>
      <c r="P1" s="27" t="s">
        <v>179</v>
      </c>
      <c r="Q1" s="27" t="s">
        <v>180</v>
      </c>
      <c r="R1" s="27" t="s">
        <v>181</v>
      </c>
      <c r="S1" s="27" t="s">
        <v>182</v>
      </c>
      <c r="T1" s="27" t="s">
        <v>183</v>
      </c>
      <c r="U1" s="27" t="s">
        <v>184</v>
      </c>
      <c r="V1" s="27" t="s">
        <v>185</v>
      </c>
      <c r="X1" s="27" t="s">
        <v>186</v>
      </c>
      <c r="Y1" s="27" t="s">
        <v>187</v>
      </c>
      <c r="Z1" s="27" t="s">
        <v>188</v>
      </c>
      <c r="AA1" s="27" t="s">
        <v>189</v>
      </c>
      <c r="AB1" s="27" t="s">
        <v>190</v>
      </c>
      <c r="AC1" s="27" t="s">
        <v>191</v>
      </c>
      <c r="AD1" s="27" t="s">
        <v>192</v>
      </c>
      <c r="AE1" s="27" t="s">
        <v>193</v>
      </c>
      <c r="AF1" s="27" t="s">
        <v>194</v>
      </c>
      <c r="AG1" s="27" t="s">
        <v>195</v>
      </c>
      <c r="AH1" s="27" t="s">
        <v>196</v>
      </c>
      <c r="AI1" s="27" t="s">
        <v>197</v>
      </c>
      <c r="AJ1" s="27" t="s">
        <v>198</v>
      </c>
      <c r="AK1" s="27" t="s">
        <v>199</v>
      </c>
    </row>
    <row r="2" spans="1:37" x14ac:dyDescent="0.15">
      <c r="A2" s="55"/>
      <c r="B2" s="56"/>
      <c r="C2" s="56"/>
      <c r="D2" s="56"/>
      <c r="E2" s="56"/>
      <c r="F2" s="56"/>
      <c r="G2" s="56"/>
      <c r="H2" s="56"/>
      <c r="I2" s="56"/>
      <c r="J2" s="56"/>
    </row>
    <row r="3" spans="1:37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37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37" x14ac:dyDescent="0.15">
      <c r="A5" s="55"/>
      <c r="B5" s="56"/>
      <c r="C5" s="56"/>
      <c r="D5" s="56"/>
      <c r="E5" s="56"/>
      <c r="F5" s="56"/>
      <c r="G5" s="56"/>
      <c r="H5" s="56"/>
      <c r="I5" s="56"/>
      <c r="J5" s="56"/>
    </row>
    <row r="6" spans="1:37" x14ac:dyDescent="0.15">
      <c r="A6" s="25" t="str">
        <f>'Форма 4'!A18</f>
        <v>1.</v>
      </c>
      <c r="B6" s="25">
        <f>ROUND(C6+D6+F6+AF6+AG6,2)</f>
        <v>10.56</v>
      </c>
      <c r="C6" s="25">
        <f>ROUND('Форма 4'!C18*'Базовые цены за единицу'!C6,2)</f>
        <v>7.78</v>
      </c>
      <c r="D6" s="25">
        <f>ROUND('Форма 4'!C18*'Базовые цены за единицу'!D6,2)</f>
        <v>2.23</v>
      </c>
      <c r="E6" s="25">
        <f>ROUND('Форма 4'!C18*'Базовые цены за единицу'!E6,2)</f>
        <v>0.14000000000000001</v>
      </c>
      <c r="F6" s="25">
        <f>ROUND('Форма 4'!C18*'Базовые цены за единицу'!F6,2)</f>
        <v>0.55000000000000004</v>
      </c>
      <c r="G6" s="25">
        <f>ROUND('Форма 4'!C18*'Базовые цены за единицу'!G6,2)</f>
        <v>0</v>
      </c>
      <c r="H6" s="25">
        <f>ROUND('Форма 4'!C18*'Базовые цены за единицу'!H6,2)</f>
        <v>0</v>
      </c>
      <c r="I6" s="29">
        <f>ОКРУГЛВСЕ('Форма 4'!C18*'Базовые цены за единицу'!I6,8)</f>
        <v>0.7</v>
      </c>
      <c r="J6" s="26">
        <f>ОКРУГЛВСЕ('Форма 4'!C18*'Базовые цены за единицу'!J6,8)</f>
        <v>0</v>
      </c>
      <c r="K6" s="29">
        <f>ОКРУГЛВСЕ('Форма 4'!C18*'Базовые цены за единицу'!K6,8)</f>
        <v>0.01</v>
      </c>
      <c r="L6" s="25">
        <f>ROUND('Форма 4'!C18*'Базовые цены за единицу'!L6,2)</f>
        <v>0</v>
      </c>
      <c r="M6" s="25">
        <f>ROUND('Форма 4'!C18*'Базовые цены за единицу'!M6,2)</f>
        <v>0</v>
      </c>
      <c r="N6" s="25">
        <f>ROUND((C6+E6)*'Форма 4'!C29/100,2)</f>
        <v>7.92</v>
      </c>
      <c r="O6" s="25">
        <f>ROUND((C6+E6)*'Форма 4'!C32/100,2)</f>
        <v>5.15</v>
      </c>
      <c r="P6" s="25">
        <f>ROUND('Форма 4'!C18*'Базовые цены за единицу'!P6,2)</f>
        <v>7.78</v>
      </c>
      <c r="Q6" s="25">
        <f>ROUND('Форма 4'!C18*'Базовые цены за единицу'!Q6,2)</f>
        <v>0.14000000000000001</v>
      </c>
      <c r="R6" s="25">
        <f>ROUND('Форма 4'!C18*'Базовые цены за единицу'!R6,2)</f>
        <v>5.0599999999999996</v>
      </c>
      <c r="S6" s="25">
        <f>ROUND('Форма 4'!C18*'Базовые цены за единицу'!S6,2)</f>
        <v>0.09</v>
      </c>
      <c r="T6" s="25">
        <f>ROUND('Форма 4'!C18*'Базовые цены за единицу'!T6,2)</f>
        <v>0</v>
      </c>
      <c r="U6" s="25">
        <f>ROUND('Форма 4'!C18*'Базовые цены за единицу'!U6,2)</f>
        <v>0</v>
      </c>
      <c r="V6" s="25">
        <f>ROUND('Форма 4'!C18*'Базовые цены за единицу'!V6,2)</f>
        <v>0</v>
      </c>
      <c r="X6" s="25">
        <f>ROUND('Форма 4'!C18*'Базовые цены за единицу'!X6,2)</f>
        <v>0</v>
      </c>
      <c r="Y6" s="25">
        <f>IF(Определители!I6="9",ROUND((C6+E6)*(Начисления!M6/100)*('Форма 4'!C29/100),2),0)</f>
        <v>0</v>
      </c>
      <c r="Z6" s="25">
        <f>IF(Определители!I6="9",ROUND((C6+E6)*(100-Начисления!M6/100)*('Форма 4'!C29/100),2),0)</f>
        <v>0</v>
      </c>
      <c r="AA6" s="25">
        <f>IF(Определители!I6="9",ROUND((C6+E6)*(Начисления!M6/100)*('Форма 4'!C32/100),2),0)</f>
        <v>0</v>
      </c>
      <c r="AB6" s="25">
        <f>IF(Определители!I6="9",ROUND((C6+E6)*(100-Начисления!M6/100)*('Форма 4'!C32/100),2),0)</f>
        <v>0</v>
      </c>
      <c r="AC6" s="25">
        <f>IF(Определители!I6="9",ROUND(B6*Начисления!M6/100,2),0)</f>
        <v>0</v>
      </c>
      <c r="AD6" s="25">
        <f>IF(Определители!I6="9",ROUND(B6*(100-Начисления!M6)/100,2),0)</f>
        <v>0</v>
      </c>
      <c r="AE6" s="25">
        <f>ROUND('Форма 4'!C18*'Базовые цены за единицу'!AE6,2)</f>
        <v>0.16</v>
      </c>
      <c r="AH6" s="25">
        <f>ROUND('Форма 4'!C18*'Базовые цены за единицу'!AH6,2)</f>
        <v>0</v>
      </c>
      <c r="AI6" s="25">
        <f>ROUND('Форма 4'!C18*'Базовые цены за единицу'!AI6,2)</f>
        <v>0</v>
      </c>
      <c r="AJ6" s="25">
        <f>ROUND('Форма 4'!C18*'Базовые цены за единицу'!AJ6,2)</f>
        <v>0</v>
      </c>
      <c r="AK6" s="25">
        <f>ROUND('Форма 4'!C18*'Базовые цены за единицу'!AK6,2)</f>
        <v>0</v>
      </c>
    </row>
    <row r="7" spans="1:37" x14ac:dyDescent="0.15">
      <c r="A7" s="25" t="str">
        <f>'Форма 4'!A36</f>
        <v>2.</v>
      </c>
      <c r="B7" s="25">
        <f>ROUND(C7+D7+F7+AF7+AG7,2)</f>
        <v>91.38</v>
      </c>
      <c r="C7" s="25">
        <f>ROUND('Форма 4'!C36*'Базовые цены за единицу'!C7,2)</f>
        <v>60.35</v>
      </c>
      <c r="D7" s="25">
        <f>ROUND('Форма 4'!C36*'Базовые цены за единицу'!D7,2)</f>
        <v>3.25</v>
      </c>
      <c r="E7" s="25">
        <f>ROUND('Форма 4'!C36*'Базовые цены за единицу'!E7,2)</f>
        <v>0.04</v>
      </c>
      <c r="F7" s="25">
        <f>ROUND('Форма 4'!C36*'Базовые цены за единицу'!F7,2)</f>
        <v>27.78</v>
      </c>
      <c r="G7" s="25">
        <f>ROUND('Форма 4'!C36*'Базовые цены за единицу'!G7,2)</f>
        <v>0</v>
      </c>
      <c r="H7" s="25">
        <f>ROUND('Форма 4'!C36*'Базовые цены за единицу'!H7,2)</f>
        <v>0</v>
      </c>
      <c r="I7" s="29">
        <f>ОКРУГЛВСЕ('Форма 4'!C36*'Базовые цены за единицу'!I7,8)</f>
        <v>5.4320000000000004</v>
      </c>
      <c r="J7" s="26">
        <f>ОКРУГЛВСЕ('Форма 4'!C36*'Базовые цены за единицу'!J7,8)</f>
        <v>0</v>
      </c>
      <c r="K7" s="29">
        <f>ОКРУГЛВСЕ('Форма 4'!C36*'Базовые цены за единицу'!K7,8)</f>
        <v>2.8E-3</v>
      </c>
      <c r="L7" s="25">
        <f>ROUND('Форма 4'!C36*'Базовые цены за единицу'!L7,2)</f>
        <v>0</v>
      </c>
      <c r="M7" s="25">
        <f>ROUND('Форма 4'!C36*'Базовые цены за единицу'!M7,2)</f>
        <v>0</v>
      </c>
      <c r="N7" s="25">
        <f>ROUND((C7+E7)*'Форма 4'!C47/100,2)</f>
        <v>60.39</v>
      </c>
      <c r="O7" s="25">
        <f>ROUND((C7+E7)*'Форма 4'!C50/100,2)</f>
        <v>39.25</v>
      </c>
      <c r="P7" s="25">
        <f>ROUND('Форма 4'!C36*'Базовые цены за единицу'!P7,2)</f>
        <v>60.35</v>
      </c>
      <c r="Q7" s="25">
        <f>ROUND('Форма 4'!C36*'Базовые цены за единицу'!Q7,2)</f>
        <v>0.04</v>
      </c>
      <c r="R7" s="25">
        <f>ROUND('Форма 4'!C36*'Базовые цены за единицу'!R7,2)</f>
        <v>39.229999999999997</v>
      </c>
      <c r="S7" s="25">
        <f>ROUND('Форма 4'!C36*'Базовые цены за единицу'!S7,2)</f>
        <v>0.03</v>
      </c>
      <c r="T7" s="25">
        <f>ROUND('Форма 4'!C36*'Базовые цены за единицу'!T7,2)</f>
        <v>0</v>
      </c>
      <c r="U7" s="25">
        <f>ROUND('Форма 4'!C36*'Базовые цены за единицу'!U7,2)</f>
        <v>0</v>
      </c>
      <c r="V7" s="25">
        <f>ROUND('Форма 4'!C36*'Базовые цены за единицу'!V7,2)</f>
        <v>0</v>
      </c>
      <c r="X7" s="25">
        <f>ROUND('Форма 4'!C36*'Базовые цены за единицу'!X7,2)</f>
        <v>0</v>
      </c>
      <c r="Y7" s="25">
        <f>IF(Определители!I7="9",ROUND((C7+E7)*(Начисления!M7/100)*('Форма 4'!C47/100),2),0)</f>
        <v>0</v>
      </c>
      <c r="Z7" s="25">
        <f>IF(Определители!I7="9",ROUND((C7+E7)*(100-Начисления!M7/100)*('Форма 4'!C47/100),2),0)</f>
        <v>0</v>
      </c>
      <c r="AA7" s="25">
        <f>IF(Определители!I7="9",ROUND((C7+E7)*(Начисления!M7/100)*('Форма 4'!C50/100),2),0)</f>
        <v>0</v>
      </c>
      <c r="AB7" s="25">
        <f>IF(Определители!I7="9",ROUND((C7+E7)*(100-Начисления!M7/100)*('Форма 4'!C50/100),2),0)</f>
        <v>0</v>
      </c>
      <c r="AC7" s="25">
        <f>IF(Определители!I7="9",ROUND(B7*Начисления!M7/100,2),0)</f>
        <v>0</v>
      </c>
      <c r="AD7" s="25">
        <f>IF(Определители!I7="9",ROUND(B7*(100-Начисления!M7)/100,2),0)</f>
        <v>0</v>
      </c>
      <c r="AE7" s="25">
        <f>ROUND('Форма 4'!C36*'Базовые цены за единицу'!AE7,2)</f>
        <v>1.21</v>
      </c>
      <c r="AH7" s="25">
        <f>ROUND('Форма 4'!C36*'Базовые цены за единицу'!AH7,2)</f>
        <v>0</v>
      </c>
      <c r="AI7" s="25">
        <f>ROUND('Форма 4'!C36*'Базовые цены за единицу'!AI7,2)</f>
        <v>0</v>
      </c>
      <c r="AJ7" s="25">
        <f>ROUND('Форма 4'!C36*'Базовые цены за единицу'!AJ7,2)</f>
        <v>0</v>
      </c>
      <c r="AK7" s="25">
        <f>ROUND('Форма 4'!C36*'Базовые цены за единицу'!AK7,2)</f>
        <v>0</v>
      </c>
    </row>
    <row r="8" spans="1:37" x14ac:dyDescent="0.15">
      <c r="A8" s="25" t="str">
        <f>'Форма 4'!A54</f>
        <v>3.</v>
      </c>
      <c r="B8" s="25">
        <f>ROUND(C8+D8+F8+AF8+AG8,2)</f>
        <v>20.04</v>
      </c>
      <c r="C8" s="25">
        <f>ROUND('Форма 4'!C54*'Базовые цены за единицу'!C8,2)</f>
        <v>14.75</v>
      </c>
      <c r="D8" s="25">
        <f>ROUND('Форма 4'!C54*'Базовые цены за единицу'!D8,2)</f>
        <v>5.29</v>
      </c>
      <c r="E8" s="25">
        <f>ROUND('Форма 4'!C54*'Базовые цены за единицу'!E8,2)</f>
        <v>0</v>
      </c>
      <c r="F8" s="25">
        <f>ROUND('Форма 4'!C54*'Базовые цены за единицу'!F8,2)</f>
        <v>0</v>
      </c>
      <c r="G8" s="25">
        <f>ROUND('Форма 4'!C54*'Базовые цены за единицу'!G8,2)</f>
        <v>0</v>
      </c>
      <c r="H8" s="25">
        <f>ROUND('Форма 4'!C54*'Базовые цены за единицу'!H8,2)</f>
        <v>0</v>
      </c>
      <c r="I8" s="29">
        <f>ОКРУГЛВСЕ('Форма 4'!C54*'Базовые цены за единицу'!I8,8)</f>
        <v>1.45</v>
      </c>
      <c r="J8" s="26">
        <f>ОКРУГЛВСЕ('Форма 4'!C54*'Базовые цены за единицу'!J8,8)</f>
        <v>0</v>
      </c>
      <c r="K8" s="29">
        <f>ОКРУГЛВСЕ('Форма 4'!C54*'Базовые цены за единицу'!K8,8)</f>
        <v>0</v>
      </c>
      <c r="L8" s="25">
        <f>ROUND('Форма 4'!C54*'Базовые цены за единицу'!L8,2)</f>
        <v>0</v>
      </c>
      <c r="M8" s="25">
        <f>ROUND('Форма 4'!C54*'Базовые цены за единицу'!M8,2)</f>
        <v>0</v>
      </c>
      <c r="N8" s="25">
        <f>ROUND((C8+E8)*'Форма 4'!C65/100,2)</f>
        <v>16.670000000000002</v>
      </c>
      <c r="O8" s="25">
        <f>ROUND((C8+E8)*'Форма 4'!C68/100,2)</f>
        <v>8.85</v>
      </c>
      <c r="P8" s="25">
        <f>ROUND('Форма 4'!C54*'Базовые цены за единицу'!P8,2)</f>
        <v>16.670000000000002</v>
      </c>
      <c r="Q8" s="25">
        <f>ROUND('Форма 4'!C54*'Базовые цены за единицу'!Q8,2)</f>
        <v>0</v>
      </c>
      <c r="R8" s="25">
        <f>ROUND('Форма 4'!C54*'Базовые цены за единицу'!R8,2)</f>
        <v>8.85</v>
      </c>
      <c r="S8" s="25">
        <f>ROUND('Форма 4'!C54*'Базовые цены за единицу'!S8,2)</f>
        <v>0</v>
      </c>
      <c r="T8" s="25">
        <f>ROUND('Форма 4'!C54*'Базовые цены за единицу'!T8,2)</f>
        <v>0</v>
      </c>
      <c r="U8" s="25">
        <f>ROUND('Форма 4'!C54*'Базовые цены за единицу'!U8,2)</f>
        <v>0</v>
      </c>
      <c r="V8" s="25">
        <f>ROUND('Форма 4'!C54*'Базовые цены за единицу'!V8,2)</f>
        <v>0</v>
      </c>
      <c r="X8" s="25">
        <f>ROUND('Форма 4'!C54*'Базовые цены за единицу'!X8,2)</f>
        <v>0</v>
      </c>
      <c r="Y8" s="25">
        <f>IF(Определители!I8="9",ROUND((C8+E8)*(Начисления!M8/100)*('Форма 4'!C65/100),2),0)</f>
        <v>0</v>
      </c>
      <c r="Z8" s="25">
        <f>IF(Определители!I8="9",ROUND((C8+E8)*(100-Начисления!M8/100)*('Форма 4'!C65/100),2),0)</f>
        <v>0</v>
      </c>
      <c r="AA8" s="25">
        <f>IF(Определители!I8="9",ROUND((C8+E8)*(Начисления!M8/100)*('Форма 4'!C68/100),2),0)</f>
        <v>0</v>
      </c>
      <c r="AB8" s="25">
        <f>IF(Определители!I8="9",ROUND((C8+E8)*(100-Начисления!M8/100)*('Форма 4'!C68/100),2),0)</f>
        <v>0</v>
      </c>
      <c r="AC8" s="25">
        <f>IF(Определители!I8="9",ROUND(B8*Начисления!M8/100,2),0)</f>
        <v>0</v>
      </c>
      <c r="AD8" s="25">
        <f>IF(Определители!I8="9",ROUND(B8*(100-Начисления!M8)/100,2),0)</f>
        <v>0</v>
      </c>
      <c r="AE8" s="25">
        <f>ROUND('Форма 4'!C54*'Базовые цены за единицу'!AE8,2)</f>
        <v>0</v>
      </c>
      <c r="AH8" s="25">
        <f>ROUND('Форма 4'!C54*'Базовые цены за единицу'!AH8,2)</f>
        <v>0</v>
      </c>
      <c r="AI8" s="25">
        <f>ROUND('Форма 4'!C54*'Базовые цены за единицу'!AI8,2)</f>
        <v>0</v>
      </c>
      <c r="AJ8" s="25">
        <f>ROUND('Форма 4'!C54*'Базовые цены за единицу'!AJ8,2)</f>
        <v>0</v>
      </c>
      <c r="AK8" s="25">
        <f>ROUND('Форма 4'!C54*'Базовые цены за единицу'!AK8,2)</f>
        <v>0</v>
      </c>
    </row>
    <row r="9" spans="1:37" x14ac:dyDescent="0.15">
      <c r="A9" s="25" t="str">
        <f>'Форма 4'!A72</f>
        <v>4.</v>
      </c>
      <c r="B9" s="25">
        <f>ROUND(C9+D9+F9+AF9+AG9,2)</f>
        <v>4.8899999999999997</v>
      </c>
      <c r="C9" s="25">
        <f>ROUND('Форма 4'!C72*'Базовые цены за единицу'!C9,2)</f>
        <v>3.13</v>
      </c>
      <c r="D9" s="25">
        <f>ROUND('Форма 4'!C72*'Базовые цены за единицу'!D9,2)</f>
        <v>1.42</v>
      </c>
      <c r="E9" s="25">
        <f>ROUND('Форма 4'!C72*'Базовые цены за единицу'!E9,2)</f>
        <v>0</v>
      </c>
      <c r="F9" s="25">
        <f>ROUND('Форма 4'!C72*'Базовые цены за единицу'!F9,2)</f>
        <v>0.34</v>
      </c>
      <c r="G9" s="25">
        <f>ROUND('Форма 4'!C72*'Базовые цены за единицу'!G9,2)</f>
        <v>0</v>
      </c>
      <c r="H9" s="25">
        <f>ROUND('Форма 4'!C72*'Базовые цены за единицу'!H9,2)</f>
        <v>0</v>
      </c>
      <c r="I9" s="29">
        <f>ОКРУГЛВСЕ('Форма 4'!C72*'Базовые цены за единицу'!I9,8)</f>
        <v>0.30399999999999999</v>
      </c>
      <c r="J9" s="26">
        <f>ОКРУГЛВСЕ('Форма 4'!C72*'Базовые цены за единицу'!J9,8)</f>
        <v>0</v>
      </c>
      <c r="K9" s="29">
        <f>ОКРУГЛВСЕ('Форма 4'!C72*'Базовые цены за единицу'!K9,8)</f>
        <v>0</v>
      </c>
      <c r="L9" s="25">
        <f>ROUND('Форма 4'!C72*'Базовые цены за единицу'!L9,2)</f>
        <v>0</v>
      </c>
      <c r="M9" s="25">
        <f>ROUND('Форма 4'!C72*'Базовые цены за единицу'!M9,2)</f>
        <v>0</v>
      </c>
      <c r="N9" s="25">
        <f>ROUND((C9+E9)*'Форма 4'!C83/100,2)</f>
        <v>3.13</v>
      </c>
      <c r="O9" s="25">
        <f>ROUND((C9+E9)*'Форма 4'!C86/100,2)</f>
        <v>2.0299999999999998</v>
      </c>
      <c r="P9" s="25">
        <f>ROUND('Форма 4'!C72*'Базовые цены за единицу'!P9,2)</f>
        <v>3.13</v>
      </c>
      <c r="Q9" s="25">
        <f>ROUND('Форма 4'!C72*'Базовые цены за единицу'!Q9,2)</f>
        <v>0</v>
      </c>
      <c r="R9" s="25">
        <f>ROUND('Форма 4'!C72*'Базовые цены за единицу'!R9,2)</f>
        <v>2.0299999999999998</v>
      </c>
      <c r="S9" s="25">
        <f>ROUND('Форма 4'!C72*'Базовые цены за единицу'!S9,2)</f>
        <v>0</v>
      </c>
      <c r="T9" s="25">
        <f>ROUND('Форма 4'!C72*'Базовые цены за единицу'!T9,2)</f>
        <v>0</v>
      </c>
      <c r="U9" s="25">
        <f>ROUND('Форма 4'!C72*'Базовые цены за единицу'!U9,2)</f>
        <v>0</v>
      </c>
      <c r="V9" s="25">
        <f>ROUND('Форма 4'!C72*'Базовые цены за единицу'!V9,2)</f>
        <v>0</v>
      </c>
      <c r="X9" s="25">
        <f>ROUND('Форма 4'!C72*'Базовые цены за единицу'!X9,2)</f>
        <v>0</v>
      </c>
      <c r="Y9" s="25">
        <f>IF(Определители!I9="9",ROUND((C9+E9)*(Начисления!M9/100)*('Форма 4'!C83/100),2),0)</f>
        <v>0</v>
      </c>
      <c r="Z9" s="25">
        <f>IF(Определители!I9="9",ROUND((C9+E9)*(100-Начисления!M9/100)*('Форма 4'!C83/100),2),0)</f>
        <v>0</v>
      </c>
      <c r="AA9" s="25">
        <f>IF(Определители!I9="9",ROUND((C9+E9)*(Начисления!M9/100)*('Форма 4'!C86/100),2),0)</f>
        <v>0</v>
      </c>
      <c r="AB9" s="25">
        <f>IF(Определители!I9="9",ROUND((C9+E9)*(100-Начисления!M9/100)*('Форма 4'!C86/100),2),0)</f>
        <v>0</v>
      </c>
      <c r="AC9" s="25">
        <f>IF(Определители!I9="9",ROUND(B9*Начисления!M9/100,2),0)</f>
        <v>0</v>
      </c>
      <c r="AD9" s="25">
        <f>IF(Определители!I9="9",ROUND(B9*(100-Начисления!M9)/100,2),0)</f>
        <v>0</v>
      </c>
      <c r="AE9" s="25">
        <f>ROUND('Форма 4'!C72*'Базовые цены за единицу'!AE9,2)</f>
        <v>0.06</v>
      </c>
      <c r="AH9" s="25">
        <f>ROUND('Форма 4'!C72*'Базовые цены за единицу'!AH9,2)</f>
        <v>0</v>
      </c>
      <c r="AI9" s="25">
        <f>ROUND('Форма 4'!C72*'Базовые цены за единицу'!AI9,2)</f>
        <v>0</v>
      </c>
      <c r="AJ9" s="25">
        <f>ROUND('Форма 4'!C72*'Базовые цены за единицу'!AJ9,2)</f>
        <v>0</v>
      </c>
      <c r="AK9" s="25">
        <f>ROUND('Форма 4'!C72*'Базовые цены за единицу'!AK9,2)</f>
        <v>0</v>
      </c>
    </row>
    <row r="10" spans="1:37" x14ac:dyDescent="0.15">
      <c r="A10" s="25" t="str">
        <f>'Форма 4'!A90</f>
        <v>5.</v>
      </c>
      <c r="B10" s="25">
        <f>ROUND(C10+D10+F10+AF10+AG10,2)</f>
        <v>2.92</v>
      </c>
      <c r="C10" s="25">
        <f>ROUND('Форма 4'!C90*'Базовые цены за единицу'!C10,2)</f>
        <v>1.89</v>
      </c>
      <c r="D10" s="25">
        <f>ROUND('Форма 4'!C90*'Базовые цены за единицу'!D10,2)</f>
        <v>0.27</v>
      </c>
      <c r="E10" s="25">
        <f>ROUND('Форма 4'!C90*'Базовые цены за единицу'!E10,2)</f>
        <v>0.02</v>
      </c>
      <c r="F10" s="25">
        <f>ROUND('Форма 4'!C90*'Базовые цены за единицу'!F10,2)</f>
        <v>0.76</v>
      </c>
      <c r="G10" s="25">
        <f>ROUND('Форма 4'!C90*'Базовые цены за единицу'!G10,2)</f>
        <v>0</v>
      </c>
      <c r="H10" s="25">
        <f>ROUND('Форма 4'!C90*'Базовые цены за единицу'!H10,2)</f>
        <v>0</v>
      </c>
      <c r="I10" s="29">
        <f>ОКРУГЛВСЕ('Форма 4'!C90*'Базовые цены за единицу'!I10,8)</f>
        <v>0.1792</v>
      </c>
      <c r="J10" s="26">
        <f>ОКРУГЛВСЕ('Форма 4'!C90*'Базовые цены за единицу'!J10,8)</f>
        <v>0</v>
      </c>
      <c r="K10" s="29">
        <f>ОКРУГЛВСЕ('Форма 4'!C90*'Базовые цены за единицу'!K10,8)</f>
        <v>1.1999999999999999E-3</v>
      </c>
      <c r="L10" s="25">
        <f>ROUND('Форма 4'!C90*'Базовые цены за единицу'!L10,2)</f>
        <v>0</v>
      </c>
      <c r="M10" s="25">
        <f>ROUND('Форма 4'!C90*'Базовые цены за единицу'!M10,2)</f>
        <v>0</v>
      </c>
      <c r="N10" s="25">
        <f>ROUND((C10+E10)*'Форма 4'!C101/100,2)</f>
        <v>1.91</v>
      </c>
      <c r="O10" s="25">
        <f>ROUND((C10+E10)*'Форма 4'!C104/100,2)</f>
        <v>1.24</v>
      </c>
      <c r="P10" s="25">
        <f>ROUND('Форма 4'!C90*'Базовые цены за единицу'!P10,2)</f>
        <v>1.89</v>
      </c>
      <c r="Q10" s="25">
        <f>ROUND('Форма 4'!C90*'Базовые цены за единицу'!Q10,2)</f>
        <v>0.02</v>
      </c>
      <c r="R10" s="25">
        <f>ROUND('Форма 4'!C90*'Базовые цены за единицу'!R10,2)</f>
        <v>1.23</v>
      </c>
      <c r="S10" s="25">
        <f>ROUND('Форма 4'!C90*'Базовые цены за единицу'!S10,2)</f>
        <v>0.01</v>
      </c>
      <c r="T10" s="25">
        <f>ROUND('Форма 4'!C90*'Базовые цены за единицу'!T10,2)</f>
        <v>0</v>
      </c>
      <c r="U10" s="25">
        <f>ROUND('Форма 4'!C90*'Базовые цены за единицу'!U10,2)</f>
        <v>0</v>
      </c>
      <c r="V10" s="25">
        <f>ROUND('Форма 4'!C90*'Базовые цены за единицу'!V10,2)</f>
        <v>0</v>
      </c>
      <c r="X10" s="25">
        <f>ROUND('Форма 4'!C90*'Базовые цены за единицу'!X10,2)</f>
        <v>0</v>
      </c>
      <c r="Y10" s="25">
        <f>IF(Определители!I10="9",ROUND((C10+E10)*(Начисления!M10/100)*('Форма 4'!C101/100),2),0)</f>
        <v>0</v>
      </c>
      <c r="Z10" s="25">
        <f>IF(Определители!I10="9",ROUND((C10+E10)*(100-Начисления!M10/100)*('Форма 4'!C101/100),2),0)</f>
        <v>0</v>
      </c>
      <c r="AA10" s="25">
        <f>IF(Определители!I10="9",ROUND((C10+E10)*(Начисления!M10/100)*('Форма 4'!C104/100),2),0)</f>
        <v>0</v>
      </c>
      <c r="AB10" s="25">
        <f>IF(Определители!I10="9",ROUND((C10+E10)*(100-Начисления!M10/100)*('Форма 4'!C104/100),2),0)</f>
        <v>0</v>
      </c>
      <c r="AC10" s="25">
        <f>IF(Определители!I10="9",ROUND(B10*Начисления!M10/100,2),0)</f>
        <v>0</v>
      </c>
      <c r="AD10" s="25">
        <f>IF(Определители!I10="9",ROUND(B10*(100-Начисления!M10)/100,2),0)</f>
        <v>0</v>
      </c>
      <c r="AE10" s="25">
        <f>ROUND('Форма 4'!C90*'Базовые цены за единицу'!AE10,2)</f>
        <v>0.04</v>
      </c>
      <c r="AH10" s="25">
        <f>ROUND('Форма 4'!C90*'Базовые цены за единицу'!AH10,2)</f>
        <v>0</v>
      </c>
      <c r="AI10" s="25">
        <f>ROUND('Форма 4'!C90*'Базовые цены за единицу'!AI10,2)</f>
        <v>0</v>
      </c>
      <c r="AJ10" s="25">
        <f>ROUND('Форма 4'!C90*'Базовые цены за единицу'!AJ10,2)</f>
        <v>0</v>
      </c>
      <c r="AK10" s="25">
        <f>ROUND('Форма 4'!C90*'Базовые цены за единицу'!AK10,2)</f>
        <v>0</v>
      </c>
    </row>
    <row r="12" spans="1:37" x14ac:dyDescent="0.15">
      <c r="B12" s="52" t="s">
        <v>124</v>
      </c>
      <c r="C12" s="52"/>
      <c r="D12" s="52"/>
      <c r="E12" s="52"/>
      <c r="F12" s="52"/>
      <c r="G12" s="52"/>
      <c r="H12" s="52"/>
      <c r="I12" s="52"/>
      <c r="J12" s="52"/>
    </row>
    <row r="13" spans="1:37" x14ac:dyDescent="0.15">
      <c r="B13" s="52"/>
      <c r="C13" s="52"/>
      <c r="D13" s="52"/>
      <c r="E13" s="52"/>
      <c r="F13" s="52"/>
      <c r="G13" s="52"/>
      <c r="H13" s="52"/>
      <c r="I13" s="52"/>
      <c r="J13" s="52"/>
    </row>
    <row r="14" spans="1:37" x14ac:dyDescent="0.15">
      <c r="A14" s="25" t="str">
        <f>'Форма 4'!A200</f>
        <v>6.</v>
      </c>
      <c r="B14" s="25">
        <f>ROUND(C14+D14+F14+AF14+AG14,2)</f>
        <v>4.59</v>
      </c>
      <c r="C14" s="25">
        <f>ROUND('Форма 4'!C200*'Базовые цены за единицу'!C14,2)</f>
        <v>4.59</v>
      </c>
      <c r="D14" s="25">
        <f>ROUND('Форма 4'!C200*'Базовые цены за единицу'!D14,2)</f>
        <v>0</v>
      </c>
      <c r="E14" s="25">
        <f>ROUND('Форма 4'!C200*'Базовые цены за единицу'!E14,2)</f>
        <v>0</v>
      </c>
      <c r="F14" s="25">
        <f>ROUND('Форма 4'!C200*'Базовые цены за единицу'!F14,2)</f>
        <v>0</v>
      </c>
      <c r="G14" s="25">
        <f>ROUND('Форма 4'!C200*'Базовые цены за единицу'!G14,2)</f>
        <v>0</v>
      </c>
      <c r="H14" s="25">
        <f>ROUND('Форма 4'!C200*'Базовые цены за единицу'!H14,2)</f>
        <v>0</v>
      </c>
      <c r="I14" s="29">
        <f>ОКРУГЛВСЕ('Форма 4'!C200*'Базовые цены за единицу'!I14,8)</f>
        <v>0.32</v>
      </c>
      <c r="J14" s="26">
        <f>ОКРУГЛВСЕ('Форма 4'!C200*'Базовые цены за единицу'!J14,8)</f>
        <v>0</v>
      </c>
      <c r="K14" s="29">
        <f>ОКРУГЛВСЕ('Форма 4'!C200*'Базовые цены за единицу'!K14,8)</f>
        <v>0</v>
      </c>
      <c r="L14" s="25">
        <f>ROUND('Форма 4'!C200*'Базовые цены за единицу'!L14,2)</f>
        <v>0</v>
      </c>
      <c r="M14" s="25">
        <f>ROUND('Форма 4'!C200*'Базовые цены за единицу'!M14,2)</f>
        <v>0</v>
      </c>
      <c r="N14" s="25">
        <f>ROUND((C14+E14)*'Форма 4'!C211/100,2)</f>
        <v>3.12</v>
      </c>
      <c r="O14" s="25">
        <f>ROUND((C14+E14)*'Форма 4'!C214/100,2)</f>
        <v>1.84</v>
      </c>
      <c r="P14" s="25">
        <f>ROUND('Форма 4'!C200*'Базовые цены за единицу'!P14,2)</f>
        <v>3.12</v>
      </c>
      <c r="Q14" s="25">
        <f>ROUND('Форма 4'!C200*'Базовые цены за единицу'!Q14,2)</f>
        <v>0</v>
      </c>
      <c r="R14" s="25">
        <f>ROUND('Форма 4'!C200*'Базовые цены за единицу'!R14,2)</f>
        <v>1.84</v>
      </c>
      <c r="S14" s="25">
        <f>ROUND('Форма 4'!C200*'Базовые цены за единицу'!S14,2)</f>
        <v>0</v>
      </c>
      <c r="T14" s="25">
        <f>ROUND('Форма 4'!C200*'Базовые цены за единицу'!T14,2)</f>
        <v>0</v>
      </c>
      <c r="U14" s="25">
        <f>ROUND('Форма 4'!C200*'Базовые цены за единицу'!U14,2)</f>
        <v>0</v>
      </c>
      <c r="V14" s="25">
        <f>ROUND('Форма 4'!C200*'Базовые цены за единицу'!V14,2)</f>
        <v>0</v>
      </c>
      <c r="X14" s="25">
        <f>ROUND('Форма 4'!C200*'Базовые цены за единицу'!X14,2)</f>
        <v>0</v>
      </c>
      <c r="Y14" s="25">
        <f>IF(Определители!I14="9",ROUND((C14+E14)*(Начисления!M14/100)*('Форма 4'!C211/100),2),0)</f>
        <v>3.12</v>
      </c>
      <c r="Z14" s="25">
        <f>IF(Определители!I14="9",ROUND((C14+E14)*(100-Начисления!M14/100)*('Форма 4'!C211/100),2),0)</f>
        <v>0</v>
      </c>
      <c r="AA14" s="25">
        <f>IF(Определители!I14="9",ROUND((C14+E14)*(Начисления!M14/100)*('Форма 4'!C214/100),2),0)</f>
        <v>1.84</v>
      </c>
      <c r="AB14" s="25">
        <f>IF(Определители!I14="9",ROUND((C14+E14)*(100-Начисления!M14/100)*('Форма 4'!C214/100),2),0)</f>
        <v>0</v>
      </c>
      <c r="AC14" s="25">
        <f>IF(Определители!I14="9",ROUND(B14*Начисления!M14/100,2),0)</f>
        <v>4.59</v>
      </c>
      <c r="AD14" s="25">
        <f>IF(Определители!I14="9",ROUND(B14*(100-Начисления!M14)/100,2),0)</f>
        <v>0</v>
      </c>
      <c r="AE14" s="25">
        <f>ROUND('Форма 4'!C200*'Базовые цены за единицу'!AE14,2)</f>
        <v>0</v>
      </c>
      <c r="AH14" s="25">
        <f>ROUND('Форма 4'!C200*'Базовые цены за единицу'!AH14,2)</f>
        <v>0</v>
      </c>
      <c r="AI14" s="25">
        <f>ROUND('Форма 4'!C200*'Базовые цены за единицу'!AI14,2)</f>
        <v>0</v>
      </c>
      <c r="AJ14" s="25">
        <f>ROUND('Форма 4'!C200*'Базовые цены за единицу'!AJ14,2)</f>
        <v>0</v>
      </c>
      <c r="AK14" s="25">
        <f>ROUND('Форма 4'!C200*'Базовые цены за единицу'!AK14,2)</f>
        <v>0</v>
      </c>
    </row>
    <row r="15" spans="1:37" x14ac:dyDescent="0.15">
      <c r="A15" s="25" t="str">
        <f>'Форма 4'!A218</f>
        <v>7.</v>
      </c>
      <c r="B15" s="25">
        <f>ROUND(C15+D15+F15+AF15+AG15,2)</f>
        <v>43.84</v>
      </c>
      <c r="C15" s="25">
        <f>ROUND('Форма 4'!C218*'Базовые цены за единицу'!C15,2)</f>
        <v>43.84</v>
      </c>
      <c r="D15" s="25">
        <f>ROUND('Форма 4'!C218*'Базовые цены за единицу'!D15,2)</f>
        <v>0</v>
      </c>
      <c r="E15" s="25">
        <f>ROUND('Форма 4'!C218*'Базовые цены за единицу'!E15,2)</f>
        <v>0</v>
      </c>
      <c r="F15" s="25">
        <f>ROUND('Форма 4'!C218*'Базовые цены за единицу'!F15,2)</f>
        <v>0</v>
      </c>
      <c r="G15" s="25">
        <f>ROUND('Форма 4'!C218*'Базовые цены за единицу'!G15,2)</f>
        <v>0</v>
      </c>
      <c r="H15" s="25">
        <f>ROUND('Форма 4'!C218*'Базовые цены за единицу'!H15,2)</f>
        <v>0</v>
      </c>
      <c r="I15" s="29">
        <f>ОКРУГЛВСЕ('Форма 4'!C218*'Базовые цены за единицу'!I15,8)</f>
        <v>2.4900000000000002</v>
      </c>
      <c r="J15" s="26">
        <f>ОКРУГЛВСЕ('Форма 4'!C218*'Базовые цены за единицу'!J15,8)</f>
        <v>0</v>
      </c>
      <c r="K15" s="29">
        <f>ОКРУГЛВСЕ('Форма 4'!C218*'Базовые цены за единицу'!K15,8)</f>
        <v>0</v>
      </c>
      <c r="L15" s="25">
        <f>ROUND('Форма 4'!C218*'Базовые цены за единицу'!L15,2)</f>
        <v>0</v>
      </c>
      <c r="M15" s="25">
        <f>ROUND('Форма 4'!C218*'Базовые цены за единицу'!M15,2)</f>
        <v>0</v>
      </c>
      <c r="N15" s="25">
        <f>ROUND((C15+E15)*'Форма 4'!C229/100,2)</f>
        <v>29.81</v>
      </c>
      <c r="O15" s="25">
        <f>ROUND((C15+E15)*'Форма 4'!C232/100,2)</f>
        <v>17.54</v>
      </c>
      <c r="P15" s="25">
        <f>ROUND('Форма 4'!C218*'Базовые цены за единицу'!P15,2)</f>
        <v>29.81</v>
      </c>
      <c r="Q15" s="25">
        <f>ROUND('Форма 4'!C218*'Базовые цены за единицу'!Q15,2)</f>
        <v>0</v>
      </c>
      <c r="R15" s="25">
        <f>ROUND('Форма 4'!C218*'Базовые цены за единицу'!R15,2)</f>
        <v>17.54</v>
      </c>
      <c r="S15" s="25">
        <f>ROUND('Форма 4'!C218*'Базовые цены за единицу'!S15,2)</f>
        <v>0</v>
      </c>
      <c r="T15" s="25">
        <f>ROUND('Форма 4'!C218*'Базовые цены за единицу'!T15,2)</f>
        <v>0</v>
      </c>
      <c r="U15" s="25">
        <f>ROUND('Форма 4'!C218*'Базовые цены за единицу'!U15,2)</f>
        <v>0</v>
      </c>
      <c r="V15" s="25">
        <f>ROUND('Форма 4'!C218*'Базовые цены за единицу'!V15,2)</f>
        <v>0</v>
      </c>
      <c r="X15" s="25">
        <f>ROUND('Форма 4'!C218*'Базовые цены за единицу'!X15,2)</f>
        <v>0</v>
      </c>
      <c r="Y15" s="25">
        <f>IF(Определители!I15="9",ROUND((C15+E15)*(Начисления!M15/100)*('Форма 4'!C229/100),2),0)</f>
        <v>29.81</v>
      </c>
      <c r="Z15" s="25">
        <f>IF(Определители!I15="9",ROUND((C15+E15)*(100-Начисления!M15/100)*('Форма 4'!C229/100),2),0)</f>
        <v>0</v>
      </c>
      <c r="AA15" s="25">
        <f>IF(Определители!I15="9",ROUND((C15+E15)*(Начисления!M15/100)*('Форма 4'!C232/100),2),0)</f>
        <v>17.54</v>
      </c>
      <c r="AB15" s="25">
        <f>IF(Определители!I15="9",ROUND((C15+E15)*(100-Начисления!M15/100)*('Форма 4'!C232/100),2),0)</f>
        <v>0</v>
      </c>
      <c r="AC15" s="25">
        <f>IF(Определители!I15="9",ROUND(B15*Начисления!M15/100,2),0)</f>
        <v>43.84</v>
      </c>
      <c r="AD15" s="25">
        <f>IF(Определители!I15="9",ROUND(B15*(100-Начисления!M15)/100,2),0)</f>
        <v>0</v>
      </c>
      <c r="AE15" s="25">
        <f>ROUND('Форма 4'!C218*'Базовые цены за единицу'!AE15,2)</f>
        <v>0</v>
      </c>
      <c r="AH15" s="25">
        <f>ROUND('Форма 4'!C218*'Базовые цены за единицу'!AH15,2)</f>
        <v>0</v>
      </c>
      <c r="AI15" s="25">
        <f>ROUND('Форма 4'!C218*'Базовые цены за единицу'!AI15,2)</f>
        <v>0</v>
      </c>
      <c r="AJ15" s="25">
        <f>ROUND('Форма 4'!C218*'Базовые цены за единицу'!AJ15,2)</f>
        <v>0</v>
      </c>
      <c r="AK15" s="25">
        <f>ROUND('Форма 4'!C218*'Базовые цены за единицу'!AK15,2)</f>
        <v>0</v>
      </c>
    </row>
    <row r="17" spans="1:37" x14ac:dyDescent="0.15">
      <c r="B17" s="52" t="s">
        <v>134</v>
      </c>
      <c r="C17" s="52"/>
      <c r="D17" s="52"/>
      <c r="E17" s="52"/>
      <c r="F17" s="52"/>
      <c r="G17" s="52"/>
      <c r="H17" s="52"/>
      <c r="I17" s="52"/>
      <c r="J17" s="52"/>
    </row>
    <row r="18" spans="1:37" x14ac:dyDescent="0.15">
      <c r="B18" s="52"/>
      <c r="C18" s="52"/>
      <c r="D18" s="52"/>
      <c r="E18" s="52"/>
      <c r="F18" s="52"/>
      <c r="G18" s="52"/>
      <c r="H18" s="52"/>
      <c r="I18" s="52"/>
      <c r="J18" s="52"/>
    </row>
    <row r="19" spans="1:37" x14ac:dyDescent="0.15">
      <c r="A19" s="25" t="str">
        <f>'Форма 4'!A326</f>
        <v>8.</v>
      </c>
      <c r="B19" s="25">
        <f>ROUND(C19+D19+F19+AF19+AG19,2)</f>
        <v>3740</v>
      </c>
      <c r="C19" s="25">
        <f>ROUND('Форма 4'!C326*'Базовые цены за единицу'!C19,2)</f>
        <v>0</v>
      </c>
      <c r="D19" s="25">
        <f>ROUND('Форма 4'!C326*'Базовые цены за единицу'!D19,2)</f>
        <v>0</v>
      </c>
      <c r="E19" s="25">
        <f>ROUND('Форма 4'!C326*'Базовые цены за единицу'!E19,2)</f>
        <v>0</v>
      </c>
      <c r="F19" s="25">
        <f>ROUND('Форма 4'!C326*'Базовые цены за единицу'!F19,2)</f>
        <v>3740</v>
      </c>
      <c r="G19" s="25">
        <f>ROUND('Форма 4'!C326*'Базовые цены за единицу'!G19,2)</f>
        <v>0</v>
      </c>
      <c r="H19" s="25">
        <f>ROUND('Форма 4'!C326*'Базовые цены за единицу'!H19,2)</f>
        <v>0</v>
      </c>
      <c r="I19" s="29">
        <f>ОКРУГЛВСЕ('Форма 4'!C326*'Базовые цены за единицу'!I19,8)</f>
        <v>0</v>
      </c>
      <c r="J19" s="26">
        <f>ОКРУГЛВСЕ('Форма 4'!C326*'Базовые цены за единицу'!J19,8)</f>
        <v>0</v>
      </c>
      <c r="K19" s="29">
        <f>ОКРУГЛВСЕ('Форма 4'!C326*'Базовые цены за единицу'!K19,8)</f>
        <v>0</v>
      </c>
      <c r="L19" s="25">
        <f>ROUND('Форма 4'!C326*'Базовые цены за единицу'!L19,2)</f>
        <v>0</v>
      </c>
      <c r="M19" s="25">
        <f>ROUND('Форма 4'!C326*'Базовые цены за единицу'!M19,2)</f>
        <v>0</v>
      </c>
      <c r="N19" s="25">
        <f>ROUND('Форма 4'!C326*'Базовые цены за единицу'!N19,2)</f>
        <v>0</v>
      </c>
      <c r="O19" s="25">
        <f>ROUND('Форма 4'!C326*'Базовые цены за единицу'!O19,2)</f>
        <v>0</v>
      </c>
      <c r="P19" s="25">
        <f>ROUND('Форма 4'!C326*'Базовые цены за единицу'!P19,2)</f>
        <v>0</v>
      </c>
      <c r="Q19" s="25">
        <f>ROUND('Форма 4'!C326*'Базовые цены за единицу'!Q19,2)</f>
        <v>0</v>
      </c>
      <c r="R19" s="25">
        <f>ROUND('Форма 4'!C326*'Базовые цены за единицу'!R19,2)</f>
        <v>0</v>
      </c>
      <c r="S19" s="25">
        <f>ROUND('Форма 4'!C326*'Базовые цены за единицу'!S19,2)</f>
        <v>0</v>
      </c>
      <c r="T19" s="25">
        <f>ROUND('Форма 4'!C326*'Базовые цены за единицу'!T19,2)</f>
        <v>0</v>
      </c>
      <c r="U19" s="25">
        <f>ROUND('Форма 4'!C326*'Базовые цены за единицу'!U19,2)</f>
        <v>0</v>
      </c>
      <c r="V19" s="25">
        <f>ROUND('Форма 4'!C326*'Базовые цены за единицу'!V19,2)</f>
        <v>0</v>
      </c>
      <c r="X19" s="25">
        <f>ROUND('Форма 4'!C326*'Базовые цены за единицу'!X19,2)</f>
        <v>0</v>
      </c>
      <c r="Y19" s="25">
        <f>ROUND('Форма 4'!C326*'Базовые цены за единицу'!Y19,2)</f>
        <v>0</v>
      </c>
      <c r="Z19" s="25">
        <f>ROUND('Форма 4'!C326*'Базовые цены за единицу'!Z19,2)</f>
        <v>0</v>
      </c>
      <c r="AA19" s="25">
        <f>ROUND('Форма 4'!C326*'Базовые цены за единицу'!AA19,2)</f>
        <v>0</v>
      </c>
      <c r="AB19" s="25">
        <f>ROUND('Форма 4'!C326*'Базовые цены за единицу'!AB19,2)</f>
        <v>0</v>
      </c>
      <c r="AC19" s="25">
        <f>ROUND('Форма 4'!C326*'Базовые цены за единицу'!AC19,2)</f>
        <v>0</v>
      </c>
      <c r="AD19" s="25">
        <f>ROUND('Форма 4'!C326*'Базовые цены за единицу'!AD19,2)</f>
        <v>0</v>
      </c>
      <c r="AE19" s="25">
        <f>ROUND('Форма 4'!C326*'Базовые цены за единицу'!AE19,2)</f>
        <v>0</v>
      </c>
      <c r="AH19" s="25">
        <f>ROUND('Форма 4'!C326*'Базовые цены за единицу'!AH19,2)</f>
        <v>0</v>
      </c>
      <c r="AI19" s="25">
        <f>ROUND('Форма 4'!C326*'Базовые цены за единицу'!AI19,2)</f>
        <v>0</v>
      </c>
      <c r="AJ19" s="25">
        <f>ROUND('Форма 4'!C326*'Базовые цены за единицу'!AJ19,2)</f>
        <v>0</v>
      </c>
      <c r="AK19" s="25">
        <f>ROUND('Форма 4'!C326*'Базовые цены за единицу'!AK19,2)</f>
        <v>0</v>
      </c>
    </row>
    <row r="21" spans="1:37" x14ac:dyDescent="0.15">
      <c r="B21" s="52" t="s">
        <v>139</v>
      </c>
      <c r="C21" s="52"/>
      <c r="D21" s="52"/>
      <c r="E21" s="52"/>
      <c r="F21" s="52"/>
      <c r="G21" s="52"/>
      <c r="H21" s="52"/>
      <c r="I21" s="52"/>
      <c r="J21" s="52"/>
    </row>
    <row r="22" spans="1:37" x14ac:dyDescent="0.15">
      <c r="B22" s="52"/>
      <c r="C22" s="52"/>
      <c r="D22" s="52"/>
      <c r="E22" s="52"/>
      <c r="F22" s="52"/>
      <c r="G22" s="52"/>
      <c r="H22" s="52"/>
      <c r="I22" s="52"/>
      <c r="J22" s="52"/>
    </row>
    <row r="23" spans="1:37" x14ac:dyDescent="0.15">
      <c r="A23" s="25" t="str">
        <f>'Форма 4'!A428</f>
        <v>9.</v>
      </c>
      <c r="B23" s="25">
        <f t="shared" ref="B23:B30" si="0">ROUND(C23+D23+F23+AF23+AG23,2)</f>
        <v>20.67</v>
      </c>
      <c r="C23" s="25">
        <f>ROUND('Форма 4'!C428*'Базовые цены за единицу'!C23,2)</f>
        <v>0</v>
      </c>
      <c r="D23" s="25">
        <f>ROUND('Форма 4'!C428*'Базовые цены за единицу'!D23,2)</f>
        <v>0</v>
      </c>
      <c r="E23" s="25">
        <f>ROUND('Форма 4'!C428*'Базовые цены за единицу'!E23,2)</f>
        <v>0</v>
      </c>
      <c r="F23" s="25">
        <f>ROUND('Форма 4'!C428*'Базовые цены за единицу'!F23,2)</f>
        <v>20.67</v>
      </c>
      <c r="G23" s="25">
        <f>ROUND('Форма 4'!C428*'Базовые цены за единицу'!G23,2)</f>
        <v>0</v>
      </c>
      <c r="H23" s="25">
        <f>ROUND('Форма 4'!C428*'Базовые цены за единицу'!H23,2)</f>
        <v>0</v>
      </c>
      <c r="I23" s="29">
        <f>ОКРУГЛВСЕ('Форма 4'!C428*'Базовые цены за единицу'!I23,8)</f>
        <v>0</v>
      </c>
      <c r="J23" s="26">
        <f>ОКРУГЛВСЕ('Форма 4'!C428*'Базовые цены за единицу'!J23,8)</f>
        <v>0</v>
      </c>
      <c r="K23" s="29">
        <f>ОКРУГЛВСЕ('Форма 4'!C428*'Базовые цены за единицу'!K23,8)</f>
        <v>0</v>
      </c>
      <c r="L23" s="25">
        <f>ROUND('Форма 4'!C428*'Базовые цены за единицу'!L23,2)</f>
        <v>0</v>
      </c>
      <c r="M23" s="25">
        <f>ROUND('Форма 4'!C428*'Базовые цены за единицу'!M23,2)</f>
        <v>0</v>
      </c>
      <c r="N23" s="25">
        <f>ROUND('Форма 4'!C428*'Базовые цены за единицу'!N23,2)</f>
        <v>0</v>
      </c>
      <c r="O23" s="25">
        <f>ROUND('Форма 4'!C428*'Базовые цены за единицу'!O23,2)</f>
        <v>0</v>
      </c>
      <c r="P23" s="25">
        <f>ROUND('Форма 4'!C428*'Базовые цены за единицу'!P23,2)</f>
        <v>0</v>
      </c>
      <c r="Q23" s="25">
        <f>ROUND('Форма 4'!C428*'Базовые цены за единицу'!Q23,2)</f>
        <v>0</v>
      </c>
      <c r="R23" s="25">
        <f>ROUND('Форма 4'!C428*'Базовые цены за единицу'!R23,2)</f>
        <v>0</v>
      </c>
      <c r="S23" s="25">
        <f>ROUND('Форма 4'!C428*'Базовые цены за единицу'!S23,2)</f>
        <v>0</v>
      </c>
      <c r="T23" s="25">
        <f>ROUND('Форма 4'!C428*'Базовые цены за единицу'!T23,2)</f>
        <v>0</v>
      </c>
      <c r="U23" s="25">
        <f>ROUND('Форма 4'!C428*'Базовые цены за единицу'!U23,2)</f>
        <v>0</v>
      </c>
      <c r="V23" s="25">
        <f>ROUND('Форма 4'!C428*'Базовые цены за единицу'!V23,2)</f>
        <v>0</v>
      </c>
      <c r="X23" s="25">
        <f>ROUND('Форма 4'!C428*'Базовые цены за единицу'!X23,2)</f>
        <v>0</v>
      </c>
      <c r="Y23" s="25">
        <f>ROUND('Форма 4'!C428*'Базовые цены за единицу'!Y23,2)</f>
        <v>0</v>
      </c>
      <c r="Z23" s="25">
        <f>ROUND('Форма 4'!C428*'Базовые цены за единицу'!Z23,2)</f>
        <v>0</v>
      </c>
      <c r="AA23" s="25">
        <f>ROUND('Форма 4'!C428*'Базовые цены за единицу'!AA23,2)</f>
        <v>0</v>
      </c>
      <c r="AB23" s="25">
        <f>ROUND('Форма 4'!C428*'Базовые цены за единицу'!AB23,2)</f>
        <v>0</v>
      </c>
      <c r="AC23" s="25">
        <f>ROUND('Форма 4'!C428*'Базовые цены за единицу'!AC23,2)</f>
        <v>0</v>
      </c>
      <c r="AD23" s="25">
        <f>ROUND('Форма 4'!C428*'Базовые цены за единицу'!AD23,2)</f>
        <v>0</v>
      </c>
      <c r="AE23" s="25">
        <f>ROUND('Форма 4'!C428*'Базовые цены за единицу'!AE23,2)</f>
        <v>0</v>
      </c>
      <c r="AH23" s="25">
        <f>ROUND('Форма 4'!C428*'Базовые цены за единицу'!AH23,2)</f>
        <v>0</v>
      </c>
      <c r="AI23" s="25">
        <f>ROUND('Форма 4'!C428*'Базовые цены за единицу'!AI23,2)</f>
        <v>0</v>
      </c>
      <c r="AJ23" s="25">
        <f>ROUND('Форма 4'!C428*'Базовые цены за единицу'!AJ23,2)</f>
        <v>0</v>
      </c>
      <c r="AK23" s="25">
        <f>ROUND('Форма 4'!C428*'Базовые цены за единицу'!AK23,2)</f>
        <v>0</v>
      </c>
    </row>
    <row r="24" spans="1:37" x14ac:dyDescent="0.15">
      <c r="A24" s="25" t="str">
        <f>'Форма 4'!A440</f>
        <v>10.</v>
      </c>
      <c r="B24" s="25">
        <f t="shared" si="0"/>
        <v>1.45</v>
      </c>
      <c r="C24" s="25">
        <f>ROUND('Форма 4'!C440*'Базовые цены за единицу'!C24,2)</f>
        <v>0</v>
      </c>
      <c r="D24" s="25">
        <f>ROUND('Форма 4'!C440*'Базовые цены за единицу'!D24,2)</f>
        <v>0</v>
      </c>
      <c r="E24" s="25">
        <f>ROUND('Форма 4'!C440*'Базовые цены за единицу'!E24,2)</f>
        <v>0</v>
      </c>
      <c r="F24" s="25">
        <f>ROUND('Форма 4'!C440*'Базовые цены за единицу'!F24,2)</f>
        <v>1.45</v>
      </c>
      <c r="G24" s="25">
        <f>ROUND('Форма 4'!C440*'Базовые цены за единицу'!G24,2)</f>
        <v>0</v>
      </c>
      <c r="H24" s="25">
        <f>ROUND('Форма 4'!C440*'Базовые цены за единицу'!H24,2)</f>
        <v>0</v>
      </c>
      <c r="I24" s="29">
        <f>ОКРУГЛВСЕ('Форма 4'!C440*'Базовые цены за единицу'!I24,8)</f>
        <v>0</v>
      </c>
      <c r="J24" s="26">
        <f>ОКРУГЛВСЕ('Форма 4'!C440*'Базовые цены за единицу'!J24,8)</f>
        <v>0</v>
      </c>
      <c r="K24" s="29">
        <f>ОКРУГЛВСЕ('Форма 4'!C440*'Базовые цены за единицу'!K24,8)</f>
        <v>0</v>
      </c>
      <c r="L24" s="25">
        <f>ROUND('Форма 4'!C440*'Базовые цены за единицу'!L24,2)</f>
        <v>0</v>
      </c>
      <c r="M24" s="25">
        <f>ROUND('Форма 4'!C440*'Базовые цены за единицу'!M24,2)</f>
        <v>0</v>
      </c>
      <c r="N24" s="25">
        <f>ROUND('Форма 4'!C440*'Базовые цены за единицу'!N24,2)</f>
        <v>0</v>
      </c>
      <c r="O24" s="25">
        <f>ROUND('Форма 4'!C440*'Базовые цены за единицу'!O24,2)</f>
        <v>0</v>
      </c>
      <c r="P24" s="25">
        <f>ROUND('Форма 4'!C440*'Базовые цены за единицу'!P24,2)</f>
        <v>0</v>
      </c>
      <c r="Q24" s="25">
        <f>ROUND('Форма 4'!C440*'Базовые цены за единицу'!Q24,2)</f>
        <v>0</v>
      </c>
      <c r="R24" s="25">
        <f>ROUND('Форма 4'!C440*'Базовые цены за единицу'!R24,2)</f>
        <v>0</v>
      </c>
      <c r="S24" s="25">
        <f>ROUND('Форма 4'!C440*'Базовые цены за единицу'!S24,2)</f>
        <v>0</v>
      </c>
      <c r="T24" s="25">
        <f>ROUND('Форма 4'!C440*'Базовые цены за единицу'!T24,2)</f>
        <v>0</v>
      </c>
      <c r="U24" s="25">
        <f>ROUND('Форма 4'!C440*'Базовые цены за единицу'!U24,2)</f>
        <v>0</v>
      </c>
      <c r="V24" s="25">
        <f>ROUND('Форма 4'!C440*'Базовые цены за единицу'!V24,2)</f>
        <v>0</v>
      </c>
      <c r="X24" s="25">
        <f>ROUND('Форма 4'!C440*'Базовые цены за единицу'!X24,2)</f>
        <v>0</v>
      </c>
      <c r="Y24" s="25">
        <f>ROUND('Форма 4'!C440*'Базовые цены за единицу'!Y24,2)</f>
        <v>0</v>
      </c>
      <c r="Z24" s="25">
        <f>ROUND('Форма 4'!C440*'Базовые цены за единицу'!Z24,2)</f>
        <v>0</v>
      </c>
      <c r="AA24" s="25">
        <f>ROUND('Форма 4'!C440*'Базовые цены за единицу'!AA24,2)</f>
        <v>0</v>
      </c>
      <c r="AB24" s="25">
        <f>ROUND('Форма 4'!C440*'Базовые цены за единицу'!AB24,2)</f>
        <v>0</v>
      </c>
      <c r="AC24" s="25">
        <f>ROUND('Форма 4'!C440*'Базовые цены за единицу'!AC24,2)</f>
        <v>0</v>
      </c>
      <c r="AD24" s="25">
        <f>ROUND('Форма 4'!C440*'Базовые цены за единицу'!AD24,2)</f>
        <v>0</v>
      </c>
      <c r="AE24" s="25">
        <f>ROUND('Форма 4'!C440*'Базовые цены за единицу'!AE24,2)</f>
        <v>0</v>
      </c>
      <c r="AH24" s="25">
        <f>ROUND('Форма 4'!C440*'Базовые цены за единицу'!AH24,2)</f>
        <v>0</v>
      </c>
      <c r="AI24" s="25">
        <f>ROUND('Форма 4'!C440*'Базовые цены за единицу'!AI24,2)</f>
        <v>0</v>
      </c>
      <c r="AJ24" s="25">
        <f>ROUND('Форма 4'!C440*'Базовые цены за единицу'!AJ24,2)</f>
        <v>0</v>
      </c>
      <c r="AK24" s="25">
        <f>ROUND('Форма 4'!C440*'Базовые цены за единицу'!AK24,2)</f>
        <v>0</v>
      </c>
    </row>
    <row r="25" spans="1:37" x14ac:dyDescent="0.15">
      <c r="A25" s="25" t="str">
        <f>'Форма 4'!A452</f>
        <v>11.</v>
      </c>
      <c r="B25" s="25">
        <f t="shared" si="0"/>
        <v>22.44</v>
      </c>
      <c r="C25" s="25">
        <f>ROUND('Форма 4'!C452*'Базовые цены за единицу'!C25,2)</f>
        <v>0</v>
      </c>
      <c r="D25" s="25">
        <f>ROUND('Форма 4'!C452*'Базовые цены за единицу'!D25,2)</f>
        <v>0</v>
      </c>
      <c r="E25" s="25">
        <f>ROUND('Форма 4'!C452*'Базовые цены за единицу'!E25,2)</f>
        <v>0</v>
      </c>
      <c r="F25" s="25">
        <f>ROUND('Форма 4'!C452*'Базовые цены за единицу'!F25,2)</f>
        <v>22.44</v>
      </c>
      <c r="G25" s="25">
        <f>ROUND('Форма 4'!C452*'Базовые цены за единицу'!G25,2)</f>
        <v>0</v>
      </c>
      <c r="H25" s="25">
        <f>ROUND('Форма 4'!C452*'Базовые цены за единицу'!H25,2)</f>
        <v>0</v>
      </c>
      <c r="I25" s="29">
        <f>ОКРУГЛВСЕ('Форма 4'!C452*'Базовые цены за единицу'!I25,8)</f>
        <v>0</v>
      </c>
      <c r="J25" s="26">
        <f>ОКРУГЛВСЕ('Форма 4'!C452*'Базовые цены за единицу'!J25,8)</f>
        <v>0</v>
      </c>
      <c r="K25" s="29">
        <f>ОКРУГЛВСЕ('Форма 4'!C452*'Базовые цены за единицу'!K25,8)</f>
        <v>0</v>
      </c>
      <c r="L25" s="25">
        <f>ROUND('Форма 4'!C452*'Базовые цены за единицу'!L25,2)</f>
        <v>0</v>
      </c>
      <c r="M25" s="25">
        <f>ROUND('Форма 4'!C452*'Базовые цены за единицу'!M25,2)</f>
        <v>0</v>
      </c>
      <c r="N25" s="25">
        <f>ROUND('Форма 4'!C452*'Базовые цены за единицу'!N25,2)</f>
        <v>0</v>
      </c>
      <c r="O25" s="25">
        <f>ROUND('Форма 4'!C452*'Базовые цены за единицу'!O25,2)</f>
        <v>0</v>
      </c>
      <c r="P25" s="25">
        <f>ROUND('Форма 4'!C452*'Базовые цены за единицу'!P25,2)</f>
        <v>0</v>
      </c>
      <c r="Q25" s="25">
        <f>ROUND('Форма 4'!C452*'Базовые цены за единицу'!Q25,2)</f>
        <v>0</v>
      </c>
      <c r="R25" s="25">
        <f>ROUND('Форма 4'!C452*'Базовые цены за единицу'!R25,2)</f>
        <v>0</v>
      </c>
      <c r="S25" s="25">
        <f>ROUND('Форма 4'!C452*'Базовые цены за единицу'!S25,2)</f>
        <v>0</v>
      </c>
      <c r="T25" s="25">
        <f>ROUND('Форма 4'!C452*'Базовые цены за единицу'!T25,2)</f>
        <v>0</v>
      </c>
      <c r="U25" s="25">
        <f>ROUND('Форма 4'!C452*'Базовые цены за единицу'!U25,2)</f>
        <v>0</v>
      </c>
      <c r="V25" s="25">
        <f>ROUND('Форма 4'!C452*'Базовые цены за единицу'!V25,2)</f>
        <v>0</v>
      </c>
      <c r="X25" s="25">
        <f>ROUND('Форма 4'!C452*'Базовые цены за единицу'!X25,2)</f>
        <v>0</v>
      </c>
      <c r="Y25" s="25">
        <f>ROUND('Форма 4'!C452*'Базовые цены за единицу'!Y25,2)</f>
        <v>0</v>
      </c>
      <c r="Z25" s="25">
        <f>ROUND('Форма 4'!C452*'Базовые цены за единицу'!Z25,2)</f>
        <v>0</v>
      </c>
      <c r="AA25" s="25">
        <f>ROUND('Форма 4'!C452*'Базовые цены за единицу'!AA25,2)</f>
        <v>0</v>
      </c>
      <c r="AB25" s="25">
        <f>ROUND('Форма 4'!C452*'Базовые цены за единицу'!AB25,2)</f>
        <v>0</v>
      </c>
      <c r="AC25" s="25">
        <f>ROUND('Форма 4'!C452*'Базовые цены за единицу'!AC25,2)</f>
        <v>0</v>
      </c>
      <c r="AD25" s="25">
        <f>ROUND('Форма 4'!C452*'Базовые цены за единицу'!AD25,2)</f>
        <v>0</v>
      </c>
      <c r="AE25" s="25">
        <f>ROUND('Форма 4'!C452*'Базовые цены за единицу'!AE25,2)</f>
        <v>0</v>
      </c>
      <c r="AH25" s="25">
        <f>ROUND('Форма 4'!C452*'Базовые цены за единицу'!AH25,2)</f>
        <v>0</v>
      </c>
      <c r="AI25" s="25">
        <f>ROUND('Форма 4'!C452*'Базовые цены за единицу'!AI25,2)</f>
        <v>0</v>
      </c>
      <c r="AJ25" s="25">
        <f>ROUND('Форма 4'!C452*'Базовые цены за единицу'!AJ25,2)</f>
        <v>0</v>
      </c>
      <c r="AK25" s="25">
        <f>ROUND('Форма 4'!C452*'Базовые цены за единицу'!AK25,2)</f>
        <v>0</v>
      </c>
    </row>
    <row r="26" spans="1:37" x14ac:dyDescent="0.15">
      <c r="A26" s="25" t="str">
        <f>'Форма 4'!A464</f>
        <v>12.</v>
      </c>
      <c r="B26" s="25">
        <f t="shared" si="0"/>
        <v>136.96</v>
      </c>
      <c r="C26" s="25">
        <f>ROUND('Форма 4'!C464*'Базовые цены за единицу'!C26,2)</f>
        <v>0</v>
      </c>
      <c r="D26" s="25">
        <f>ROUND('Форма 4'!C464*'Базовые цены за единицу'!D26,2)</f>
        <v>0</v>
      </c>
      <c r="E26" s="25">
        <f>ROUND('Форма 4'!C464*'Базовые цены за единицу'!E26,2)</f>
        <v>0</v>
      </c>
      <c r="F26" s="25">
        <f>ROUND('Форма 4'!C464*'Базовые цены за единицу'!F26,2)</f>
        <v>136.96</v>
      </c>
      <c r="G26" s="25">
        <f>ROUND('Форма 4'!C464*'Базовые цены за единицу'!G26,2)</f>
        <v>0</v>
      </c>
      <c r="H26" s="25">
        <f>ROUND('Форма 4'!C464*'Базовые цены за единицу'!H26,2)</f>
        <v>0</v>
      </c>
      <c r="I26" s="29">
        <f>ОКРУГЛВСЕ('Форма 4'!C464*'Базовые цены за единицу'!I26,8)</f>
        <v>0</v>
      </c>
      <c r="J26" s="26">
        <f>ОКРУГЛВСЕ('Форма 4'!C464*'Базовые цены за единицу'!J26,8)</f>
        <v>0</v>
      </c>
      <c r="K26" s="29">
        <f>ОКРУГЛВСЕ('Форма 4'!C464*'Базовые цены за единицу'!K26,8)</f>
        <v>0</v>
      </c>
      <c r="L26" s="25">
        <f>ROUND('Форма 4'!C464*'Базовые цены за единицу'!L26,2)</f>
        <v>0</v>
      </c>
      <c r="M26" s="25">
        <f>ROUND('Форма 4'!C464*'Базовые цены за единицу'!M26,2)</f>
        <v>0</v>
      </c>
      <c r="N26" s="25">
        <f>ROUND('Форма 4'!C464*'Базовые цены за единицу'!N26,2)</f>
        <v>0</v>
      </c>
      <c r="O26" s="25">
        <f>ROUND('Форма 4'!C464*'Базовые цены за единицу'!O26,2)</f>
        <v>0</v>
      </c>
      <c r="P26" s="25">
        <f>ROUND('Форма 4'!C464*'Базовые цены за единицу'!P26,2)</f>
        <v>0</v>
      </c>
      <c r="Q26" s="25">
        <f>ROUND('Форма 4'!C464*'Базовые цены за единицу'!Q26,2)</f>
        <v>0</v>
      </c>
      <c r="R26" s="25">
        <f>ROUND('Форма 4'!C464*'Базовые цены за единицу'!R26,2)</f>
        <v>0</v>
      </c>
      <c r="S26" s="25">
        <f>ROUND('Форма 4'!C464*'Базовые цены за единицу'!S26,2)</f>
        <v>0</v>
      </c>
      <c r="T26" s="25">
        <f>ROUND('Форма 4'!C464*'Базовые цены за единицу'!T26,2)</f>
        <v>0</v>
      </c>
      <c r="U26" s="25">
        <f>ROUND('Форма 4'!C464*'Базовые цены за единицу'!U26,2)</f>
        <v>0</v>
      </c>
      <c r="V26" s="25">
        <f>ROUND('Форма 4'!C464*'Базовые цены за единицу'!V26,2)</f>
        <v>0</v>
      </c>
      <c r="X26" s="25">
        <f>ROUND('Форма 4'!C464*'Базовые цены за единицу'!X26,2)</f>
        <v>0</v>
      </c>
      <c r="Y26" s="25">
        <f>ROUND('Форма 4'!C464*'Базовые цены за единицу'!Y26,2)</f>
        <v>0</v>
      </c>
      <c r="Z26" s="25">
        <f>ROUND('Форма 4'!C464*'Базовые цены за единицу'!Z26,2)</f>
        <v>0</v>
      </c>
      <c r="AA26" s="25">
        <f>ROUND('Форма 4'!C464*'Базовые цены за единицу'!AA26,2)</f>
        <v>0</v>
      </c>
      <c r="AB26" s="25">
        <f>ROUND('Форма 4'!C464*'Базовые цены за единицу'!AB26,2)</f>
        <v>0</v>
      </c>
      <c r="AC26" s="25">
        <f>ROUND('Форма 4'!C464*'Базовые цены за единицу'!AC26,2)</f>
        <v>0</v>
      </c>
      <c r="AD26" s="25">
        <f>ROUND('Форма 4'!C464*'Базовые цены за единицу'!AD26,2)</f>
        <v>0</v>
      </c>
      <c r="AE26" s="25">
        <f>ROUND('Форма 4'!C464*'Базовые цены за единицу'!AE26,2)</f>
        <v>0</v>
      </c>
      <c r="AH26" s="25">
        <f>ROUND('Форма 4'!C464*'Базовые цены за единицу'!AH26,2)</f>
        <v>0</v>
      </c>
      <c r="AI26" s="25">
        <f>ROUND('Форма 4'!C464*'Базовые цены за единицу'!AI26,2)</f>
        <v>0</v>
      </c>
      <c r="AJ26" s="25">
        <f>ROUND('Форма 4'!C464*'Базовые цены за единицу'!AJ26,2)</f>
        <v>0</v>
      </c>
      <c r="AK26" s="25">
        <f>ROUND('Форма 4'!C464*'Базовые цены за единицу'!AK26,2)</f>
        <v>0</v>
      </c>
    </row>
    <row r="27" spans="1:37" x14ac:dyDescent="0.15">
      <c r="A27" s="25" t="str">
        <f>'Форма 4'!A476</f>
        <v>13.</v>
      </c>
      <c r="B27" s="25">
        <f t="shared" si="0"/>
        <v>0.6</v>
      </c>
      <c r="C27" s="25">
        <f>ROUND('Форма 4'!C476*'Базовые цены за единицу'!C27,2)</f>
        <v>0</v>
      </c>
      <c r="D27" s="25">
        <f>ROUND('Форма 4'!C476*'Базовые цены за единицу'!D27,2)</f>
        <v>0</v>
      </c>
      <c r="E27" s="25">
        <f>ROUND('Форма 4'!C476*'Базовые цены за единицу'!E27,2)</f>
        <v>0</v>
      </c>
      <c r="F27" s="25">
        <f>ROUND('Форма 4'!C476*'Базовые цены за единицу'!F27,2)</f>
        <v>0.6</v>
      </c>
      <c r="G27" s="25">
        <f>ROUND('Форма 4'!C476*'Базовые цены за единицу'!G27,2)</f>
        <v>0</v>
      </c>
      <c r="H27" s="25">
        <f>ROUND('Форма 4'!C476*'Базовые цены за единицу'!H27,2)</f>
        <v>0</v>
      </c>
      <c r="I27" s="29">
        <f>ОКРУГЛВСЕ('Форма 4'!C476*'Базовые цены за единицу'!I27,8)</f>
        <v>0</v>
      </c>
      <c r="J27" s="26">
        <f>ОКРУГЛВСЕ('Форма 4'!C476*'Базовые цены за единицу'!J27,8)</f>
        <v>0</v>
      </c>
      <c r="K27" s="29">
        <f>ОКРУГЛВСЕ('Форма 4'!C476*'Базовые цены за единицу'!K27,8)</f>
        <v>0</v>
      </c>
      <c r="L27" s="25">
        <f>ROUND('Форма 4'!C476*'Базовые цены за единицу'!L27,2)</f>
        <v>0</v>
      </c>
      <c r="M27" s="25">
        <f>ROUND('Форма 4'!C476*'Базовые цены за единицу'!M27,2)</f>
        <v>0</v>
      </c>
      <c r="N27" s="25">
        <f>ROUND('Форма 4'!C476*'Базовые цены за единицу'!N27,2)</f>
        <v>0</v>
      </c>
      <c r="O27" s="25">
        <f>ROUND('Форма 4'!C476*'Базовые цены за единицу'!O27,2)</f>
        <v>0</v>
      </c>
      <c r="P27" s="25">
        <f>ROUND('Форма 4'!C476*'Базовые цены за единицу'!P27,2)</f>
        <v>0</v>
      </c>
      <c r="Q27" s="25">
        <f>ROUND('Форма 4'!C476*'Базовые цены за единицу'!Q27,2)</f>
        <v>0</v>
      </c>
      <c r="R27" s="25">
        <f>ROUND('Форма 4'!C476*'Базовые цены за единицу'!R27,2)</f>
        <v>0</v>
      </c>
      <c r="S27" s="25">
        <f>ROUND('Форма 4'!C476*'Базовые цены за единицу'!S27,2)</f>
        <v>0</v>
      </c>
      <c r="T27" s="25">
        <f>ROUND('Форма 4'!C476*'Базовые цены за единицу'!T27,2)</f>
        <v>0</v>
      </c>
      <c r="U27" s="25">
        <f>ROUND('Форма 4'!C476*'Базовые цены за единицу'!U27,2)</f>
        <v>0</v>
      </c>
      <c r="V27" s="25">
        <f>ROUND('Форма 4'!C476*'Базовые цены за единицу'!V27,2)</f>
        <v>0</v>
      </c>
      <c r="X27" s="25">
        <f>ROUND('Форма 4'!C476*'Базовые цены за единицу'!X27,2)</f>
        <v>0</v>
      </c>
      <c r="Y27" s="25">
        <f>ROUND('Форма 4'!C476*'Базовые цены за единицу'!Y27,2)</f>
        <v>0</v>
      </c>
      <c r="Z27" s="25">
        <f>ROUND('Форма 4'!C476*'Базовые цены за единицу'!Z27,2)</f>
        <v>0</v>
      </c>
      <c r="AA27" s="25">
        <f>ROUND('Форма 4'!C476*'Базовые цены за единицу'!AA27,2)</f>
        <v>0</v>
      </c>
      <c r="AB27" s="25">
        <f>ROUND('Форма 4'!C476*'Базовые цены за единицу'!AB27,2)</f>
        <v>0</v>
      </c>
      <c r="AC27" s="25">
        <f>ROUND('Форма 4'!C476*'Базовые цены за единицу'!AC27,2)</f>
        <v>0</v>
      </c>
      <c r="AD27" s="25">
        <f>ROUND('Форма 4'!C476*'Базовые цены за единицу'!AD27,2)</f>
        <v>0</v>
      </c>
      <c r="AE27" s="25">
        <f>ROUND('Форма 4'!C476*'Базовые цены за единицу'!AE27,2)</f>
        <v>0</v>
      </c>
      <c r="AH27" s="25">
        <f>ROUND('Форма 4'!C476*'Базовые цены за единицу'!AH27,2)</f>
        <v>0</v>
      </c>
      <c r="AI27" s="25">
        <f>ROUND('Форма 4'!C476*'Базовые цены за единицу'!AI27,2)</f>
        <v>0</v>
      </c>
      <c r="AJ27" s="25">
        <f>ROUND('Форма 4'!C476*'Базовые цены за единицу'!AJ27,2)</f>
        <v>0</v>
      </c>
      <c r="AK27" s="25">
        <f>ROUND('Форма 4'!C476*'Базовые цены за единицу'!AK27,2)</f>
        <v>0</v>
      </c>
    </row>
    <row r="28" spans="1:37" x14ac:dyDescent="0.15">
      <c r="A28" s="25" t="str">
        <f>'Форма 4'!A488</f>
        <v>14.</v>
      </c>
      <c r="B28" s="25">
        <f t="shared" si="0"/>
        <v>2</v>
      </c>
      <c r="C28" s="25">
        <f>ROUND('Форма 4'!C488*'Базовые цены за единицу'!C28,2)</f>
        <v>0</v>
      </c>
      <c r="D28" s="25">
        <f>ROUND('Форма 4'!C488*'Базовые цены за единицу'!D28,2)</f>
        <v>0</v>
      </c>
      <c r="E28" s="25">
        <f>ROUND('Форма 4'!C488*'Базовые цены за единицу'!E28,2)</f>
        <v>0</v>
      </c>
      <c r="F28" s="25">
        <f>ROUND('Форма 4'!C488*'Базовые цены за единицу'!F28,2)</f>
        <v>2</v>
      </c>
      <c r="G28" s="25">
        <f>ROUND('Форма 4'!C488*'Базовые цены за единицу'!G28,2)</f>
        <v>0</v>
      </c>
      <c r="H28" s="25">
        <f>ROUND('Форма 4'!C488*'Базовые цены за единицу'!H28,2)</f>
        <v>0</v>
      </c>
      <c r="I28" s="29">
        <f>ОКРУГЛВСЕ('Форма 4'!C488*'Базовые цены за единицу'!I28,8)</f>
        <v>0</v>
      </c>
      <c r="J28" s="26">
        <f>ОКРУГЛВСЕ('Форма 4'!C488*'Базовые цены за единицу'!J28,8)</f>
        <v>0</v>
      </c>
      <c r="K28" s="29">
        <f>ОКРУГЛВСЕ('Форма 4'!C488*'Базовые цены за единицу'!K28,8)</f>
        <v>0</v>
      </c>
      <c r="L28" s="25">
        <f>ROUND('Форма 4'!C488*'Базовые цены за единицу'!L28,2)</f>
        <v>0</v>
      </c>
      <c r="M28" s="25">
        <f>ROUND('Форма 4'!C488*'Базовые цены за единицу'!M28,2)</f>
        <v>0</v>
      </c>
      <c r="N28" s="25">
        <f>ROUND('Форма 4'!C488*'Базовые цены за единицу'!N28,2)</f>
        <v>0</v>
      </c>
      <c r="O28" s="25">
        <f>ROUND('Форма 4'!C488*'Базовые цены за единицу'!O28,2)</f>
        <v>0</v>
      </c>
      <c r="P28" s="25">
        <f>ROUND('Форма 4'!C488*'Базовые цены за единицу'!P28,2)</f>
        <v>0</v>
      </c>
      <c r="Q28" s="25">
        <f>ROUND('Форма 4'!C488*'Базовые цены за единицу'!Q28,2)</f>
        <v>0</v>
      </c>
      <c r="R28" s="25">
        <f>ROUND('Форма 4'!C488*'Базовые цены за единицу'!R28,2)</f>
        <v>0</v>
      </c>
      <c r="S28" s="25">
        <f>ROUND('Форма 4'!C488*'Базовые цены за единицу'!S28,2)</f>
        <v>0</v>
      </c>
      <c r="T28" s="25">
        <f>ROUND('Форма 4'!C488*'Базовые цены за единицу'!T28,2)</f>
        <v>0</v>
      </c>
      <c r="U28" s="25">
        <f>ROUND('Форма 4'!C488*'Базовые цены за единицу'!U28,2)</f>
        <v>0</v>
      </c>
      <c r="V28" s="25">
        <f>ROUND('Форма 4'!C488*'Базовые цены за единицу'!V28,2)</f>
        <v>0</v>
      </c>
      <c r="X28" s="25">
        <f>ROUND('Форма 4'!C488*'Базовые цены за единицу'!X28,2)</f>
        <v>0</v>
      </c>
      <c r="Y28" s="25">
        <f>ROUND('Форма 4'!C488*'Базовые цены за единицу'!Y28,2)</f>
        <v>0</v>
      </c>
      <c r="Z28" s="25">
        <f>ROUND('Форма 4'!C488*'Базовые цены за единицу'!Z28,2)</f>
        <v>0</v>
      </c>
      <c r="AA28" s="25">
        <f>ROUND('Форма 4'!C488*'Базовые цены за единицу'!AA28,2)</f>
        <v>0</v>
      </c>
      <c r="AB28" s="25">
        <f>ROUND('Форма 4'!C488*'Базовые цены за единицу'!AB28,2)</f>
        <v>0</v>
      </c>
      <c r="AC28" s="25">
        <f>ROUND('Форма 4'!C488*'Базовые цены за единицу'!AC28,2)</f>
        <v>0</v>
      </c>
      <c r="AD28" s="25">
        <f>ROUND('Форма 4'!C488*'Базовые цены за единицу'!AD28,2)</f>
        <v>0</v>
      </c>
      <c r="AE28" s="25">
        <f>ROUND('Форма 4'!C488*'Базовые цены за единицу'!AE28,2)</f>
        <v>0</v>
      </c>
      <c r="AH28" s="25">
        <f>ROUND('Форма 4'!C488*'Базовые цены за единицу'!AH28,2)</f>
        <v>0</v>
      </c>
      <c r="AI28" s="25">
        <f>ROUND('Форма 4'!C488*'Базовые цены за единицу'!AI28,2)</f>
        <v>0</v>
      </c>
      <c r="AJ28" s="25">
        <f>ROUND('Форма 4'!C488*'Базовые цены за единицу'!AJ28,2)</f>
        <v>0</v>
      </c>
      <c r="AK28" s="25">
        <f>ROUND('Форма 4'!C488*'Базовые цены за единицу'!AK28,2)</f>
        <v>0</v>
      </c>
    </row>
    <row r="29" spans="1:37" x14ac:dyDescent="0.15">
      <c r="A29" s="25" t="str">
        <f>'Форма 4'!A500</f>
        <v>15.</v>
      </c>
      <c r="B29" s="25">
        <f t="shared" si="0"/>
        <v>192.3</v>
      </c>
      <c r="C29" s="25">
        <f>ROUND('Форма 4'!C500*'Базовые цены за единицу'!C29,2)</f>
        <v>0</v>
      </c>
      <c r="D29" s="25">
        <f>ROUND('Форма 4'!C500*'Базовые цены за единицу'!D29,2)</f>
        <v>0</v>
      </c>
      <c r="E29" s="25">
        <f>ROUND('Форма 4'!C500*'Базовые цены за единицу'!E29,2)</f>
        <v>0</v>
      </c>
      <c r="F29" s="25">
        <f>ROUND('Форма 4'!C500*'Базовые цены за единицу'!F29,2)</f>
        <v>192.3</v>
      </c>
      <c r="G29" s="25">
        <f>ROUND('Форма 4'!C500*'Базовые цены за единицу'!G29,2)</f>
        <v>0</v>
      </c>
      <c r="H29" s="25">
        <f>ROUND('Форма 4'!C500*'Базовые цены за единицу'!H29,2)</f>
        <v>0</v>
      </c>
      <c r="I29" s="29">
        <f>ОКРУГЛВСЕ('Форма 4'!C500*'Базовые цены за единицу'!I29,8)</f>
        <v>0</v>
      </c>
      <c r="J29" s="26">
        <f>ОКРУГЛВСЕ('Форма 4'!C500*'Базовые цены за единицу'!J29,8)</f>
        <v>0</v>
      </c>
      <c r="K29" s="29">
        <f>ОКРУГЛВСЕ('Форма 4'!C500*'Базовые цены за единицу'!K29,8)</f>
        <v>0</v>
      </c>
      <c r="L29" s="25">
        <f>ROUND('Форма 4'!C500*'Базовые цены за единицу'!L29,2)</f>
        <v>0</v>
      </c>
      <c r="M29" s="25">
        <f>ROUND('Форма 4'!C500*'Базовые цены за единицу'!M29,2)</f>
        <v>0</v>
      </c>
      <c r="N29" s="25">
        <f>ROUND('Форма 4'!C500*'Базовые цены за единицу'!N29,2)</f>
        <v>0</v>
      </c>
      <c r="O29" s="25">
        <f>ROUND('Форма 4'!C500*'Базовые цены за единицу'!O29,2)</f>
        <v>0</v>
      </c>
      <c r="P29" s="25">
        <f>ROUND('Форма 4'!C500*'Базовые цены за единицу'!P29,2)</f>
        <v>0</v>
      </c>
      <c r="Q29" s="25">
        <f>ROUND('Форма 4'!C500*'Базовые цены за единицу'!Q29,2)</f>
        <v>0</v>
      </c>
      <c r="R29" s="25">
        <f>ROUND('Форма 4'!C500*'Базовые цены за единицу'!R29,2)</f>
        <v>0</v>
      </c>
      <c r="S29" s="25">
        <f>ROUND('Форма 4'!C500*'Базовые цены за единицу'!S29,2)</f>
        <v>0</v>
      </c>
      <c r="T29" s="25">
        <f>ROUND('Форма 4'!C500*'Базовые цены за единицу'!T29,2)</f>
        <v>0</v>
      </c>
      <c r="U29" s="25">
        <f>ROUND('Форма 4'!C500*'Базовые цены за единицу'!U29,2)</f>
        <v>0</v>
      </c>
      <c r="V29" s="25">
        <f>ROUND('Форма 4'!C500*'Базовые цены за единицу'!V29,2)</f>
        <v>0</v>
      </c>
      <c r="X29" s="25">
        <f>ROUND('Форма 4'!C500*'Базовые цены за единицу'!X29,2)</f>
        <v>0</v>
      </c>
      <c r="Y29" s="25">
        <f>ROUND('Форма 4'!C500*'Базовые цены за единицу'!Y29,2)</f>
        <v>0</v>
      </c>
      <c r="Z29" s="25">
        <f>ROUND('Форма 4'!C500*'Базовые цены за единицу'!Z29,2)</f>
        <v>0</v>
      </c>
      <c r="AA29" s="25">
        <f>ROUND('Форма 4'!C500*'Базовые цены за единицу'!AA29,2)</f>
        <v>0</v>
      </c>
      <c r="AB29" s="25">
        <f>ROUND('Форма 4'!C500*'Базовые цены за единицу'!AB29,2)</f>
        <v>0</v>
      </c>
      <c r="AC29" s="25">
        <f>ROUND('Форма 4'!C500*'Базовые цены за единицу'!AC29,2)</f>
        <v>0</v>
      </c>
      <c r="AD29" s="25">
        <f>ROUND('Форма 4'!C500*'Базовые цены за единицу'!AD29,2)</f>
        <v>0</v>
      </c>
      <c r="AE29" s="25">
        <f>ROUND('Форма 4'!C500*'Базовые цены за единицу'!AE29,2)</f>
        <v>0</v>
      </c>
      <c r="AH29" s="25">
        <f>ROUND('Форма 4'!C500*'Базовые цены за единицу'!AH29,2)</f>
        <v>0</v>
      </c>
      <c r="AI29" s="25">
        <f>ROUND('Форма 4'!C500*'Базовые цены за единицу'!AI29,2)</f>
        <v>0</v>
      </c>
      <c r="AJ29" s="25">
        <f>ROUND('Форма 4'!C500*'Базовые цены за единицу'!AJ29,2)</f>
        <v>0</v>
      </c>
      <c r="AK29" s="25">
        <f>ROUND('Форма 4'!C500*'Базовые цены за единицу'!AK29,2)</f>
        <v>0</v>
      </c>
    </row>
    <row r="30" spans="1:37" x14ac:dyDescent="0.15">
      <c r="A30" s="25" t="str">
        <f>'Форма 4'!A512</f>
        <v>16.</v>
      </c>
      <c r="B30" s="25">
        <f t="shared" si="0"/>
        <v>43.39</v>
      </c>
      <c r="C30" s="25">
        <f>ROUND('Форма 4'!C512*'Базовые цены за единицу'!C30,2)</f>
        <v>0</v>
      </c>
      <c r="D30" s="25">
        <f>ROUND('Форма 4'!C512*'Базовые цены за единицу'!D30,2)</f>
        <v>0</v>
      </c>
      <c r="E30" s="25">
        <f>ROUND('Форма 4'!C512*'Базовые цены за единицу'!E30,2)</f>
        <v>0</v>
      </c>
      <c r="F30" s="25">
        <f>ROUND('Форма 4'!C512*'Базовые цены за единицу'!F30,2)</f>
        <v>43.39</v>
      </c>
      <c r="G30" s="25">
        <f>ROUND('Форма 4'!C512*'Базовые цены за единицу'!G30,2)</f>
        <v>0</v>
      </c>
      <c r="H30" s="25">
        <f>ROUND('Форма 4'!C512*'Базовые цены за единицу'!H30,2)</f>
        <v>0</v>
      </c>
      <c r="I30" s="29">
        <f>ОКРУГЛВСЕ('Форма 4'!C512*'Базовые цены за единицу'!I30,8)</f>
        <v>0</v>
      </c>
      <c r="J30" s="26">
        <f>ОКРУГЛВСЕ('Форма 4'!C512*'Базовые цены за единицу'!J30,8)</f>
        <v>0</v>
      </c>
      <c r="K30" s="29">
        <f>ОКРУГЛВСЕ('Форма 4'!C512*'Базовые цены за единицу'!K30,8)</f>
        <v>0</v>
      </c>
      <c r="L30" s="25">
        <f>ROUND('Форма 4'!C512*'Базовые цены за единицу'!L30,2)</f>
        <v>0</v>
      </c>
      <c r="M30" s="25">
        <f>ROUND('Форма 4'!C512*'Базовые цены за единицу'!M30,2)</f>
        <v>0</v>
      </c>
      <c r="N30" s="25">
        <f>ROUND('Форма 4'!C512*'Базовые цены за единицу'!N30,2)</f>
        <v>0</v>
      </c>
      <c r="O30" s="25">
        <f>ROUND('Форма 4'!C512*'Базовые цены за единицу'!O30,2)</f>
        <v>0</v>
      </c>
      <c r="P30" s="25">
        <f>ROUND('Форма 4'!C512*'Базовые цены за единицу'!P30,2)</f>
        <v>0</v>
      </c>
      <c r="Q30" s="25">
        <f>ROUND('Форма 4'!C512*'Базовые цены за единицу'!Q30,2)</f>
        <v>0</v>
      </c>
      <c r="R30" s="25">
        <f>ROUND('Форма 4'!C512*'Базовые цены за единицу'!R30,2)</f>
        <v>0</v>
      </c>
      <c r="S30" s="25">
        <f>ROUND('Форма 4'!C512*'Базовые цены за единицу'!S30,2)</f>
        <v>0</v>
      </c>
      <c r="T30" s="25">
        <f>ROUND('Форма 4'!C512*'Базовые цены за единицу'!T30,2)</f>
        <v>0</v>
      </c>
      <c r="U30" s="25">
        <f>ROUND('Форма 4'!C512*'Базовые цены за единицу'!U30,2)</f>
        <v>0</v>
      </c>
      <c r="V30" s="25">
        <f>ROUND('Форма 4'!C512*'Базовые цены за единицу'!V30,2)</f>
        <v>0</v>
      </c>
      <c r="X30" s="25">
        <f>ROUND('Форма 4'!C512*'Базовые цены за единицу'!X30,2)</f>
        <v>0</v>
      </c>
      <c r="Y30" s="25">
        <f>ROUND('Форма 4'!C512*'Базовые цены за единицу'!Y30,2)</f>
        <v>0</v>
      </c>
      <c r="Z30" s="25">
        <f>ROUND('Форма 4'!C512*'Базовые цены за единицу'!Z30,2)</f>
        <v>0</v>
      </c>
      <c r="AA30" s="25">
        <f>ROUND('Форма 4'!C512*'Базовые цены за единицу'!AA30,2)</f>
        <v>0</v>
      </c>
      <c r="AB30" s="25">
        <f>ROUND('Форма 4'!C512*'Базовые цены за единицу'!AB30,2)</f>
        <v>0</v>
      </c>
      <c r="AC30" s="25">
        <f>ROUND('Форма 4'!C512*'Базовые цены за единицу'!AC30,2)</f>
        <v>0</v>
      </c>
      <c r="AD30" s="25">
        <f>ROUND('Форма 4'!C512*'Базовые цены за единицу'!AD30,2)</f>
        <v>0</v>
      </c>
      <c r="AE30" s="25">
        <f>ROUND('Форма 4'!C512*'Базовые цены за единицу'!AE30,2)</f>
        <v>0</v>
      </c>
      <c r="AH30" s="25">
        <f>ROUND('Форма 4'!C512*'Базовые цены за единицу'!AH30,2)</f>
        <v>0</v>
      </c>
      <c r="AI30" s="25">
        <f>ROUND('Форма 4'!C512*'Базовые цены за единицу'!AI30,2)</f>
        <v>0</v>
      </c>
      <c r="AJ30" s="25">
        <f>ROUND('Форма 4'!C512*'Базовые цены за единицу'!AJ30,2)</f>
        <v>0</v>
      </c>
      <c r="AK30" s="25">
        <f>ROUND('Форма 4'!C512*'Базовые цены за единицу'!AK30,2)</f>
        <v>0</v>
      </c>
    </row>
  </sheetData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X30"/>
  <sheetViews>
    <sheetView workbookViewId="0"/>
  </sheetViews>
  <sheetFormatPr defaultRowHeight="10.5" x14ac:dyDescent="0.15"/>
  <cols>
    <col min="1" max="1" width="4.7109375" style="26" customWidth="1"/>
    <col min="2" max="16384" width="9.140625" style="25"/>
  </cols>
  <sheetData>
    <row r="1" spans="1:50" s="27" customFormat="1" x14ac:dyDescent="0.15">
      <c r="A1" s="7"/>
      <c r="B1" s="27" t="s">
        <v>202</v>
      </c>
      <c r="C1" s="27" t="s">
        <v>203</v>
      </c>
      <c r="D1" s="27" t="s">
        <v>204</v>
      </c>
      <c r="E1" s="27" t="s">
        <v>205</v>
      </c>
      <c r="F1" s="27" t="s">
        <v>206</v>
      </c>
      <c r="G1" s="27" t="s">
        <v>207</v>
      </c>
      <c r="H1" s="27" t="s">
        <v>208</v>
      </c>
      <c r="I1" s="27" t="s">
        <v>209</v>
      </c>
      <c r="J1" s="27" t="s">
        <v>210</v>
      </c>
      <c r="K1" s="27" t="s">
        <v>211</v>
      </c>
      <c r="L1" s="27" t="s">
        <v>212</v>
      </c>
      <c r="M1" s="27" t="s">
        <v>213</v>
      </c>
      <c r="N1" s="27" t="s">
        <v>214</v>
      </c>
      <c r="O1" s="27" t="s">
        <v>215</v>
      </c>
      <c r="P1" s="27" t="s">
        <v>216</v>
      </c>
      <c r="Q1" s="27" t="s">
        <v>217</v>
      </c>
      <c r="R1" s="27" t="s">
        <v>218</v>
      </c>
      <c r="S1" s="27" t="s">
        <v>219</v>
      </c>
      <c r="T1" s="27" t="s">
        <v>220</v>
      </c>
      <c r="U1" s="27" t="s">
        <v>221</v>
      </c>
      <c r="V1" s="27" t="s">
        <v>222</v>
      </c>
      <c r="W1" s="27" t="s">
        <v>223</v>
      </c>
      <c r="X1" s="27" t="s">
        <v>224</v>
      </c>
      <c r="Y1" s="27" t="s">
        <v>225</v>
      </c>
      <c r="Z1" s="27" t="s">
        <v>226</v>
      </c>
      <c r="AA1" s="27" t="s">
        <v>227</v>
      </c>
      <c r="AB1" s="27" t="s">
        <v>228</v>
      </c>
      <c r="AC1" s="27" t="s">
        <v>229</v>
      </c>
      <c r="AD1" s="27" t="s">
        <v>230</v>
      </c>
      <c r="AE1" s="27" t="s">
        <v>231</v>
      </c>
      <c r="AF1" s="27" t="s">
        <v>232</v>
      </c>
      <c r="AG1" s="27" t="s">
        <v>233</v>
      </c>
      <c r="AH1" s="27" t="s">
        <v>234</v>
      </c>
      <c r="AI1" s="27" t="s">
        <v>235</v>
      </c>
      <c r="AJ1" s="27" t="s">
        <v>236</v>
      </c>
      <c r="AK1" s="27" t="s">
        <v>237</v>
      </c>
      <c r="AL1" s="27" t="s">
        <v>238</v>
      </c>
      <c r="AM1" s="27" t="s">
        <v>239</v>
      </c>
      <c r="AN1" s="27" t="s">
        <v>240</v>
      </c>
      <c r="AO1" s="27" t="s">
        <v>241</v>
      </c>
      <c r="AP1" s="27" t="s">
        <v>242</v>
      </c>
      <c r="AQ1" s="27" t="s">
        <v>243</v>
      </c>
      <c r="AR1" s="27" t="s">
        <v>244</v>
      </c>
      <c r="AS1" s="27" t="s">
        <v>245</v>
      </c>
      <c r="AT1" s="27" t="s">
        <v>246</v>
      </c>
      <c r="AU1" s="27" t="s">
        <v>247</v>
      </c>
      <c r="AV1" s="27" t="s">
        <v>248</v>
      </c>
      <c r="AW1" s="27" t="s">
        <v>249</v>
      </c>
      <c r="AX1" s="27" t="s">
        <v>250</v>
      </c>
    </row>
    <row r="2" spans="1:50" x14ac:dyDescent="0.15">
      <c r="A2" s="55"/>
      <c r="B2" s="56"/>
      <c r="C2" s="56"/>
      <c r="D2" s="56"/>
      <c r="E2" s="56"/>
      <c r="F2" s="56"/>
      <c r="G2" s="56"/>
      <c r="H2" s="56"/>
      <c r="I2" s="56"/>
      <c r="J2" s="56"/>
    </row>
    <row r="3" spans="1:50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50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50" x14ac:dyDescent="0.15">
      <c r="A5" s="55"/>
      <c r="B5" s="56"/>
      <c r="C5" s="56"/>
      <c r="D5" s="56"/>
      <c r="E5" s="56"/>
      <c r="F5" s="56"/>
      <c r="G5" s="56"/>
      <c r="H5" s="56"/>
      <c r="I5" s="56"/>
      <c r="J5" s="56"/>
    </row>
    <row r="6" spans="1:50" x14ac:dyDescent="0.15">
      <c r="A6" s="26" t="str">
        <f>'Форма 4'!A18</f>
        <v>1.</v>
      </c>
      <c r="B6" s="26">
        <v>1</v>
      </c>
      <c r="C6" s="26">
        <v>1</v>
      </c>
      <c r="D6" s="26">
        <v>1</v>
      </c>
      <c r="E6" s="26">
        <v>1</v>
      </c>
      <c r="F6" s="26">
        <v>1</v>
      </c>
      <c r="G6" s="26">
        <v>1</v>
      </c>
      <c r="H6" s="26">
        <v>1</v>
      </c>
      <c r="I6" s="26">
        <v>1</v>
      </c>
      <c r="J6" s="26">
        <v>1</v>
      </c>
      <c r="K6" s="26">
        <v>0</v>
      </c>
      <c r="L6" s="26">
        <v>0</v>
      </c>
      <c r="M6" s="26">
        <v>100</v>
      </c>
      <c r="N6" s="26">
        <v>0</v>
      </c>
      <c r="O6" s="26">
        <v>0</v>
      </c>
      <c r="P6" s="26">
        <v>1</v>
      </c>
      <c r="Q6" s="26">
        <v>1</v>
      </c>
      <c r="R6" s="26">
        <v>2</v>
      </c>
      <c r="S6" s="26">
        <v>0</v>
      </c>
      <c r="T6" s="26">
        <v>1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1.7</v>
      </c>
      <c r="AH6" s="26">
        <v>1.6</v>
      </c>
      <c r="AI6" s="26">
        <v>1.29</v>
      </c>
      <c r="AJ6" s="26">
        <v>9.1999999999999998E-2</v>
      </c>
      <c r="AK6" s="26">
        <v>0.18</v>
      </c>
      <c r="AL6" s="26">
        <v>1</v>
      </c>
      <c r="AM6" s="26">
        <v>1</v>
      </c>
      <c r="AN6" s="26">
        <v>0.2</v>
      </c>
      <c r="AO6" s="26">
        <v>1.5</v>
      </c>
      <c r="AP6" s="26">
        <v>1</v>
      </c>
      <c r="AQ6" s="26">
        <v>1</v>
      </c>
      <c r="AR6" s="26">
        <v>1</v>
      </c>
      <c r="AS6" s="26">
        <v>1</v>
      </c>
      <c r="AT6" s="26">
        <v>1</v>
      </c>
      <c r="AU6" s="26">
        <v>100</v>
      </c>
      <c r="AV6" s="26">
        <v>1</v>
      </c>
      <c r="AW6" s="26">
        <v>1</v>
      </c>
      <c r="AX6" s="26">
        <v>1</v>
      </c>
    </row>
    <row r="7" spans="1:50" x14ac:dyDescent="0.15">
      <c r="A7" s="26" t="str">
        <f>'Форма 4'!A36</f>
        <v>2.</v>
      </c>
      <c r="B7" s="26">
        <v>1</v>
      </c>
      <c r="C7" s="26">
        <v>1</v>
      </c>
      <c r="D7" s="26">
        <v>1</v>
      </c>
      <c r="E7" s="26">
        <v>1</v>
      </c>
      <c r="F7" s="26">
        <v>1</v>
      </c>
      <c r="G7" s="26">
        <v>1</v>
      </c>
      <c r="H7" s="26">
        <v>1</v>
      </c>
      <c r="I7" s="26">
        <v>1</v>
      </c>
      <c r="J7" s="26">
        <v>1</v>
      </c>
      <c r="K7" s="26">
        <v>0</v>
      </c>
      <c r="L7" s="26">
        <v>0</v>
      </c>
      <c r="M7" s="26">
        <v>100</v>
      </c>
      <c r="N7" s="26">
        <v>0</v>
      </c>
      <c r="O7" s="26">
        <v>0</v>
      </c>
      <c r="P7" s="26">
        <v>1</v>
      </c>
      <c r="Q7" s="26">
        <v>1</v>
      </c>
      <c r="R7" s="26">
        <v>2</v>
      </c>
      <c r="S7" s="26">
        <v>0</v>
      </c>
      <c r="T7" s="26">
        <v>1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1.7</v>
      </c>
      <c r="AH7" s="26">
        <v>1.6</v>
      </c>
      <c r="AI7" s="26">
        <v>1.29</v>
      </c>
      <c r="AJ7" s="26">
        <v>9.1999999999999998E-2</v>
      </c>
      <c r="AK7" s="26">
        <v>0.18</v>
      </c>
      <c r="AL7" s="26">
        <v>1</v>
      </c>
      <c r="AM7" s="26">
        <v>1</v>
      </c>
      <c r="AN7" s="26">
        <v>0.2</v>
      </c>
      <c r="AO7" s="26">
        <v>1.5</v>
      </c>
      <c r="AP7" s="26">
        <v>1</v>
      </c>
      <c r="AQ7" s="26">
        <v>1</v>
      </c>
      <c r="AR7" s="26">
        <v>1</v>
      </c>
      <c r="AS7" s="26">
        <v>1</v>
      </c>
      <c r="AT7" s="26">
        <v>1</v>
      </c>
      <c r="AU7" s="26">
        <v>100</v>
      </c>
      <c r="AV7" s="26">
        <v>1</v>
      </c>
      <c r="AW7" s="26">
        <v>1</v>
      </c>
      <c r="AX7" s="26">
        <v>1</v>
      </c>
    </row>
    <row r="8" spans="1:50" x14ac:dyDescent="0.15">
      <c r="A8" s="26" t="str">
        <f>'Форма 4'!A54</f>
        <v>3.</v>
      </c>
      <c r="B8" s="26">
        <v>1</v>
      </c>
      <c r="C8" s="26">
        <v>1</v>
      </c>
      <c r="D8" s="26">
        <v>1</v>
      </c>
      <c r="E8" s="26">
        <v>1</v>
      </c>
      <c r="F8" s="26">
        <v>1</v>
      </c>
      <c r="G8" s="26">
        <v>1</v>
      </c>
      <c r="H8" s="26">
        <v>1</v>
      </c>
      <c r="I8" s="26">
        <v>1</v>
      </c>
      <c r="J8" s="26">
        <v>1</v>
      </c>
      <c r="K8" s="26">
        <v>0</v>
      </c>
      <c r="L8" s="26">
        <v>0</v>
      </c>
      <c r="M8" s="26">
        <v>100</v>
      </c>
      <c r="N8" s="26">
        <v>0</v>
      </c>
      <c r="O8" s="26">
        <v>0</v>
      </c>
      <c r="P8" s="26">
        <v>1</v>
      </c>
      <c r="Q8" s="26">
        <v>1</v>
      </c>
      <c r="R8" s="26">
        <v>0</v>
      </c>
      <c r="S8" s="26">
        <v>0</v>
      </c>
      <c r="T8" s="26">
        <v>1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1.7</v>
      </c>
      <c r="AH8" s="26">
        <v>1.6</v>
      </c>
      <c r="AI8" s="26">
        <v>1.29</v>
      </c>
      <c r="AJ8" s="26">
        <v>9.1999999999999998E-2</v>
      </c>
      <c r="AK8" s="26">
        <v>0.18</v>
      </c>
      <c r="AL8" s="26">
        <v>1</v>
      </c>
      <c r="AM8" s="26">
        <v>1</v>
      </c>
      <c r="AN8" s="26">
        <v>0.2</v>
      </c>
      <c r="AO8" s="26">
        <v>1.5</v>
      </c>
      <c r="AP8" s="26">
        <v>1</v>
      </c>
      <c r="AQ8" s="26">
        <v>1</v>
      </c>
      <c r="AR8" s="26">
        <v>1</v>
      </c>
      <c r="AS8" s="26">
        <v>1</v>
      </c>
      <c r="AT8" s="26">
        <v>1</v>
      </c>
      <c r="AU8" s="26">
        <v>100</v>
      </c>
      <c r="AV8" s="26">
        <v>1</v>
      </c>
      <c r="AW8" s="26">
        <v>1</v>
      </c>
      <c r="AX8" s="26">
        <v>1</v>
      </c>
    </row>
    <row r="9" spans="1:50" x14ac:dyDescent="0.15">
      <c r="A9" s="26" t="str">
        <f>'Форма 4'!A72</f>
        <v>4.</v>
      </c>
      <c r="B9" s="26">
        <v>1</v>
      </c>
      <c r="C9" s="26">
        <v>1</v>
      </c>
      <c r="D9" s="26">
        <v>1</v>
      </c>
      <c r="E9" s="26">
        <v>1</v>
      </c>
      <c r="F9" s="26">
        <v>1</v>
      </c>
      <c r="G9" s="26">
        <v>1</v>
      </c>
      <c r="H9" s="26">
        <v>1</v>
      </c>
      <c r="I9" s="26">
        <v>1</v>
      </c>
      <c r="J9" s="26">
        <v>1</v>
      </c>
      <c r="K9" s="26">
        <v>0</v>
      </c>
      <c r="L9" s="26">
        <v>0</v>
      </c>
      <c r="M9" s="26">
        <v>100</v>
      </c>
      <c r="N9" s="26">
        <v>0</v>
      </c>
      <c r="O9" s="26">
        <v>0</v>
      </c>
      <c r="P9" s="26">
        <v>1</v>
      </c>
      <c r="Q9" s="26">
        <v>1</v>
      </c>
      <c r="R9" s="26">
        <v>2</v>
      </c>
      <c r="S9" s="26">
        <v>0</v>
      </c>
      <c r="T9" s="26">
        <v>1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1.7</v>
      </c>
      <c r="AH9" s="26">
        <v>1.6</v>
      </c>
      <c r="AI9" s="26">
        <v>1.29</v>
      </c>
      <c r="AJ9" s="26">
        <v>9.1999999999999998E-2</v>
      </c>
      <c r="AK9" s="26">
        <v>0.18</v>
      </c>
      <c r="AL9" s="26">
        <v>1</v>
      </c>
      <c r="AM9" s="26">
        <v>1</v>
      </c>
      <c r="AN9" s="26">
        <v>0.2</v>
      </c>
      <c r="AO9" s="26">
        <v>1.5</v>
      </c>
      <c r="AP9" s="26">
        <v>1</v>
      </c>
      <c r="AQ9" s="26">
        <v>1</v>
      </c>
      <c r="AR9" s="26">
        <v>1</v>
      </c>
      <c r="AS9" s="26">
        <v>1</v>
      </c>
      <c r="AT9" s="26">
        <v>1</v>
      </c>
      <c r="AU9" s="26">
        <v>100</v>
      </c>
      <c r="AV9" s="26">
        <v>1</v>
      </c>
      <c r="AW9" s="26">
        <v>1</v>
      </c>
      <c r="AX9" s="26">
        <v>1</v>
      </c>
    </row>
    <row r="10" spans="1:50" x14ac:dyDescent="0.15">
      <c r="A10" s="26" t="str">
        <f>'Форма 4'!A90</f>
        <v>5.</v>
      </c>
      <c r="B10" s="26">
        <v>1</v>
      </c>
      <c r="C10" s="26">
        <v>1</v>
      </c>
      <c r="D10" s="26">
        <v>1</v>
      </c>
      <c r="E10" s="26">
        <v>1</v>
      </c>
      <c r="F10" s="26">
        <v>1</v>
      </c>
      <c r="G10" s="26">
        <v>1</v>
      </c>
      <c r="H10" s="26">
        <v>1</v>
      </c>
      <c r="I10" s="26">
        <v>1</v>
      </c>
      <c r="J10" s="26">
        <v>1</v>
      </c>
      <c r="K10" s="26">
        <v>0</v>
      </c>
      <c r="L10" s="26">
        <v>0</v>
      </c>
      <c r="M10" s="26">
        <v>100</v>
      </c>
      <c r="N10" s="26">
        <v>0</v>
      </c>
      <c r="O10" s="26">
        <v>0</v>
      </c>
      <c r="P10" s="26">
        <v>1</v>
      </c>
      <c r="Q10" s="26">
        <v>1</v>
      </c>
      <c r="R10" s="26">
        <v>2</v>
      </c>
      <c r="S10" s="26">
        <v>0</v>
      </c>
      <c r="T10" s="26">
        <v>1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1.7</v>
      </c>
      <c r="AH10" s="26">
        <v>1.6</v>
      </c>
      <c r="AI10" s="26">
        <v>1.29</v>
      </c>
      <c r="AJ10" s="26">
        <v>9.1999999999999998E-2</v>
      </c>
      <c r="AK10" s="26">
        <v>0.18</v>
      </c>
      <c r="AL10" s="26">
        <v>1</v>
      </c>
      <c r="AM10" s="26">
        <v>1</v>
      </c>
      <c r="AN10" s="26">
        <v>0.2</v>
      </c>
      <c r="AO10" s="26">
        <v>1.5</v>
      </c>
      <c r="AP10" s="26">
        <v>1</v>
      </c>
      <c r="AQ10" s="26">
        <v>1</v>
      </c>
      <c r="AR10" s="26">
        <v>1</v>
      </c>
      <c r="AS10" s="26">
        <v>1</v>
      </c>
      <c r="AT10" s="26">
        <v>1</v>
      </c>
      <c r="AU10" s="26">
        <v>100</v>
      </c>
      <c r="AV10" s="26">
        <v>1</v>
      </c>
      <c r="AW10" s="26">
        <v>1</v>
      </c>
      <c r="AX10" s="26">
        <v>1</v>
      </c>
    </row>
    <row r="12" spans="1:50" x14ac:dyDescent="0.15">
      <c r="B12" s="52" t="s">
        <v>124</v>
      </c>
      <c r="C12" s="52"/>
      <c r="D12" s="52"/>
      <c r="E12" s="52"/>
      <c r="F12" s="52"/>
      <c r="G12" s="52"/>
      <c r="H12" s="52"/>
      <c r="I12" s="52"/>
      <c r="J12" s="52"/>
    </row>
    <row r="13" spans="1:50" x14ac:dyDescent="0.15">
      <c r="B13" s="52"/>
      <c r="C13" s="52"/>
      <c r="D13" s="52"/>
      <c r="E13" s="52"/>
      <c r="F13" s="52"/>
      <c r="G13" s="52"/>
      <c r="H13" s="52"/>
      <c r="I13" s="52"/>
      <c r="J13" s="52"/>
    </row>
    <row r="14" spans="1:50" x14ac:dyDescent="0.15">
      <c r="A14" s="26" t="str">
        <f>'Форма 4'!A200</f>
        <v>6.</v>
      </c>
      <c r="B14" s="26">
        <v>1</v>
      </c>
      <c r="C14" s="26">
        <v>1</v>
      </c>
      <c r="D14" s="26">
        <v>1</v>
      </c>
      <c r="E14" s="26">
        <v>1</v>
      </c>
      <c r="F14" s="26">
        <v>1</v>
      </c>
      <c r="G14" s="26">
        <v>1</v>
      </c>
      <c r="H14" s="26">
        <v>1</v>
      </c>
      <c r="I14" s="26">
        <v>1</v>
      </c>
      <c r="J14" s="26">
        <v>1</v>
      </c>
      <c r="K14" s="26">
        <v>0</v>
      </c>
      <c r="L14" s="26">
        <v>0</v>
      </c>
      <c r="M14" s="26">
        <v>100</v>
      </c>
      <c r="N14" s="26">
        <v>0</v>
      </c>
      <c r="O14" s="26">
        <v>0</v>
      </c>
      <c r="P14" s="26">
        <v>1</v>
      </c>
      <c r="Q14" s="26">
        <v>1</v>
      </c>
      <c r="R14" s="26">
        <v>0</v>
      </c>
      <c r="S14" s="26">
        <v>0</v>
      </c>
      <c r="T14" s="26">
        <v>1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1.7</v>
      </c>
      <c r="AH14" s="26">
        <v>1.6</v>
      </c>
      <c r="AI14" s="26">
        <v>1.29</v>
      </c>
      <c r="AJ14" s="26">
        <v>9.1999999999999998E-2</v>
      </c>
      <c r="AK14" s="26">
        <v>0.18</v>
      </c>
      <c r="AL14" s="26">
        <v>1</v>
      </c>
      <c r="AM14" s="26">
        <v>1</v>
      </c>
      <c r="AN14" s="26">
        <v>0.2</v>
      </c>
      <c r="AO14" s="26">
        <v>1.5</v>
      </c>
      <c r="AP14" s="26">
        <v>1</v>
      </c>
      <c r="AQ14" s="26">
        <v>1</v>
      </c>
      <c r="AR14" s="26">
        <v>1</v>
      </c>
      <c r="AS14" s="26">
        <v>1</v>
      </c>
      <c r="AT14" s="26">
        <v>1</v>
      </c>
      <c r="AU14" s="26">
        <v>100</v>
      </c>
      <c r="AV14" s="26">
        <v>1</v>
      </c>
      <c r="AW14" s="26">
        <v>1</v>
      </c>
      <c r="AX14" s="26">
        <v>1</v>
      </c>
    </row>
    <row r="15" spans="1:50" x14ac:dyDescent="0.15">
      <c r="A15" s="26" t="str">
        <f>'Форма 4'!A218</f>
        <v>7.</v>
      </c>
      <c r="B15" s="26">
        <v>1</v>
      </c>
      <c r="C15" s="26">
        <v>1</v>
      </c>
      <c r="D15" s="26">
        <v>1</v>
      </c>
      <c r="E15" s="26">
        <v>1</v>
      </c>
      <c r="F15" s="26">
        <v>1</v>
      </c>
      <c r="G15" s="26">
        <v>1</v>
      </c>
      <c r="H15" s="26">
        <v>1</v>
      </c>
      <c r="I15" s="26">
        <v>1</v>
      </c>
      <c r="J15" s="26">
        <v>1</v>
      </c>
      <c r="K15" s="26">
        <v>0</v>
      </c>
      <c r="L15" s="26">
        <v>0</v>
      </c>
      <c r="M15" s="26">
        <v>100</v>
      </c>
      <c r="N15" s="26">
        <v>0</v>
      </c>
      <c r="O15" s="26">
        <v>0</v>
      </c>
      <c r="P15" s="26">
        <v>1</v>
      </c>
      <c r="Q15" s="26">
        <v>1</v>
      </c>
      <c r="R15" s="26">
        <v>0</v>
      </c>
      <c r="S15" s="26">
        <v>0</v>
      </c>
      <c r="T15" s="26">
        <v>1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1.7</v>
      </c>
      <c r="AH15" s="26">
        <v>1.6</v>
      </c>
      <c r="AI15" s="26">
        <v>1.29</v>
      </c>
      <c r="AJ15" s="26">
        <v>9.1999999999999998E-2</v>
      </c>
      <c r="AK15" s="26">
        <v>0.18</v>
      </c>
      <c r="AL15" s="26">
        <v>1</v>
      </c>
      <c r="AM15" s="26">
        <v>1</v>
      </c>
      <c r="AN15" s="26">
        <v>0.2</v>
      </c>
      <c r="AO15" s="26">
        <v>1.5</v>
      </c>
      <c r="AP15" s="26">
        <v>1</v>
      </c>
      <c r="AQ15" s="26">
        <v>1</v>
      </c>
      <c r="AR15" s="26">
        <v>1</v>
      </c>
      <c r="AS15" s="26">
        <v>1</v>
      </c>
      <c r="AT15" s="26">
        <v>1</v>
      </c>
      <c r="AU15" s="26">
        <v>100</v>
      </c>
      <c r="AV15" s="26">
        <v>1</v>
      </c>
      <c r="AW15" s="26">
        <v>1</v>
      </c>
      <c r="AX15" s="26">
        <v>1</v>
      </c>
    </row>
    <row r="17" spans="1:50" x14ac:dyDescent="0.15">
      <c r="B17" s="52" t="s">
        <v>134</v>
      </c>
      <c r="C17" s="52"/>
      <c r="D17" s="52"/>
      <c r="E17" s="52"/>
      <c r="F17" s="52"/>
      <c r="G17" s="52"/>
      <c r="H17" s="52"/>
      <c r="I17" s="52"/>
      <c r="J17" s="52"/>
    </row>
    <row r="18" spans="1:50" x14ac:dyDescent="0.15">
      <c r="B18" s="52"/>
      <c r="C18" s="52"/>
      <c r="D18" s="52"/>
      <c r="E18" s="52"/>
      <c r="F18" s="52"/>
      <c r="G18" s="52"/>
      <c r="H18" s="52"/>
      <c r="I18" s="52"/>
      <c r="J18" s="52"/>
    </row>
    <row r="19" spans="1:50" x14ac:dyDescent="0.15">
      <c r="A19" s="26" t="str">
        <f>'Форма 4'!A326</f>
        <v>8.</v>
      </c>
      <c r="B19" s="26">
        <v>1</v>
      </c>
      <c r="C19" s="26">
        <v>1</v>
      </c>
      <c r="D19" s="26">
        <v>1</v>
      </c>
      <c r="E19" s="26">
        <v>1</v>
      </c>
      <c r="F19" s="26">
        <v>1</v>
      </c>
      <c r="G19" s="26">
        <v>1</v>
      </c>
      <c r="H19" s="26">
        <v>1</v>
      </c>
      <c r="I19" s="26">
        <v>1</v>
      </c>
      <c r="J19" s="26">
        <v>1</v>
      </c>
      <c r="K19" s="26">
        <v>0</v>
      </c>
      <c r="L19" s="26">
        <v>0</v>
      </c>
      <c r="M19" s="26">
        <v>100</v>
      </c>
      <c r="N19" s="26">
        <v>0</v>
      </c>
      <c r="O19" s="26">
        <v>0</v>
      </c>
      <c r="P19" s="26">
        <v>1</v>
      </c>
      <c r="Q19" s="26">
        <v>1</v>
      </c>
      <c r="R19" s="26">
        <v>0</v>
      </c>
      <c r="S19" s="26">
        <v>0</v>
      </c>
      <c r="T19" s="26">
        <v>1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1.7</v>
      </c>
      <c r="AH19" s="26">
        <v>1.6</v>
      </c>
      <c r="AI19" s="26">
        <v>1.29</v>
      </c>
      <c r="AJ19" s="26">
        <v>9.1999999999999998E-2</v>
      </c>
      <c r="AK19" s="26">
        <v>0.18</v>
      </c>
      <c r="AL19" s="26">
        <v>1</v>
      </c>
      <c r="AM19" s="26">
        <v>1</v>
      </c>
      <c r="AN19" s="26">
        <v>0.2</v>
      </c>
      <c r="AO19" s="26">
        <v>1.5</v>
      </c>
      <c r="AP19" s="26">
        <v>1</v>
      </c>
      <c r="AQ19" s="26">
        <v>1</v>
      </c>
      <c r="AR19" s="26">
        <v>1</v>
      </c>
      <c r="AS19" s="26">
        <v>1</v>
      </c>
      <c r="AT19" s="26">
        <v>1</v>
      </c>
      <c r="AU19" s="26">
        <v>100</v>
      </c>
      <c r="AV19" s="26">
        <v>1</v>
      </c>
      <c r="AW19" s="26">
        <v>1</v>
      </c>
      <c r="AX19" s="26">
        <v>1</v>
      </c>
    </row>
    <row r="21" spans="1:50" x14ac:dyDescent="0.15">
      <c r="B21" s="52" t="s">
        <v>139</v>
      </c>
      <c r="C21" s="52"/>
      <c r="D21" s="52"/>
      <c r="E21" s="52"/>
      <c r="F21" s="52"/>
      <c r="G21" s="52"/>
      <c r="H21" s="52"/>
      <c r="I21" s="52"/>
      <c r="J21" s="52"/>
    </row>
    <row r="22" spans="1:50" x14ac:dyDescent="0.15">
      <c r="B22" s="52"/>
      <c r="C22" s="52"/>
      <c r="D22" s="52"/>
      <c r="E22" s="52"/>
      <c r="F22" s="52"/>
      <c r="G22" s="52"/>
      <c r="H22" s="52"/>
      <c r="I22" s="52"/>
      <c r="J22" s="52"/>
    </row>
    <row r="23" spans="1:50" x14ac:dyDescent="0.15">
      <c r="A23" s="26" t="str">
        <f>'Форма 4'!A428</f>
        <v>9.</v>
      </c>
      <c r="B23" s="26">
        <v>1</v>
      </c>
      <c r="C23" s="26">
        <v>1</v>
      </c>
      <c r="D23" s="26">
        <v>1</v>
      </c>
      <c r="E23" s="26">
        <v>1</v>
      </c>
      <c r="F23" s="26">
        <v>1</v>
      </c>
      <c r="G23" s="26">
        <v>1</v>
      </c>
      <c r="H23" s="26">
        <v>1</v>
      </c>
      <c r="I23" s="26">
        <v>1</v>
      </c>
      <c r="J23" s="26">
        <v>1</v>
      </c>
      <c r="K23" s="26">
        <v>0</v>
      </c>
      <c r="L23" s="26">
        <v>0</v>
      </c>
      <c r="M23" s="26">
        <v>100</v>
      </c>
      <c r="N23" s="26">
        <v>0</v>
      </c>
      <c r="O23" s="26">
        <v>0</v>
      </c>
      <c r="P23" s="26">
        <v>1</v>
      </c>
      <c r="Q23" s="26">
        <v>1</v>
      </c>
      <c r="R23" s="26">
        <v>0</v>
      </c>
      <c r="S23" s="26">
        <v>0</v>
      </c>
      <c r="T23" s="26">
        <v>1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1.7</v>
      </c>
      <c r="AH23" s="26">
        <v>1.6</v>
      </c>
      <c r="AI23" s="26">
        <v>1.29</v>
      </c>
      <c r="AJ23" s="26">
        <v>9.1999999999999998E-2</v>
      </c>
      <c r="AK23" s="26">
        <v>0.18</v>
      </c>
      <c r="AL23" s="26">
        <v>1</v>
      </c>
      <c r="AM23" s="26">
        <v>1</v>
      </c>
      <c r="AN23" s="26">
        <v>0.2</v>
      </c>
      <c r="AO23" s="26">
        <v>1.5</v>
      </c>
      <c r="AP23" s="26">
        <v>1</v>
      </c>
      <c r="AQ23" s="26">
        <v>1</v>
      </c>
      <c r="AR23" s="26">
        <v>1</v>
      </c>
      <c r="AS23" s="26">
        <v>1</v>
      </c>
      <c r="AT23" s="26">
        <v>1</v>
      </c>
      <c r="AU23" s="26">
        <v>100</v>
      </c>
      <c r="AV23" s="26">
        <v>1</v>
      </c>
      <c r="AW23" s="26">
        <v>1</v>
      </c>
      <c r="AX23" s="26">
        <v>1</v>
      </c>
    </row>
    <row r="24" spans="1:50" x14ac:dyDescent="0.15">
      <c r="A24" s="26" t="str">
        <f>'Форма 4'!A440</f>
        <v>10.</v>
      </c>
      <c r="B24" s="26">
        <v>1</v>
      </c>
      <c r="C24" s="26">
        <v>1</v>
      </c>
      <c r="D24" s="26">
        <v>1</v>
      </c>
      <c r="E24" s="26">
        <v>1</v>
      </c>
      <c r="F24" s="26">
        <v>1</v>
      </c>
      <c r="G24" s="26">
        <v>1</v>
      </c>
      <c r="H24" s="26">
        <v>1</v>
      </c>
      <c r="I24" s="26">
        <v>1</v>
      </c>
      <c r="J24" s="26">
        <v>1</v>
      </c>
      <c r="K24" s="26">
        <v>0</v>
      </c>
      <c r="L24" s="26">
        <v>0</v>
      </c>
      <c r="M24" s="26">
        <v>100</v>
      </c>
      <c r="N24" s="26">
        <v>0</v>
      </c>
      <c r="O24" s="26">
        <v>0</v>
      </c>
      <c r="P24" s="26">
        <v>1</v>
      </c>
      <c r="Q24" s="26">
        <v>1</v>
      </c>
      <c r="R24" s="26">
        <v>0</v>
      </c>
      <c r="S24" s="26">
        <v>0</v>
      </c>
      <c r="T24" s="26">
        <v>1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1.7</v>
      </c>
      <c r="AH24" s="26">
        <v>1.6</v>
      </c>
      <c r="AI24" s="26">
        <v>1.29</v>
      </c>
      <c r="AJ24" s="26">
        <v>9.1999999999999998E-2</v>
      </c>
      <c r="AK24" s="26">
        <v>0.18</v>
      </c>
      <c r="AL24" s="26">
        <v>1</v>
      </c>
      <c r="AM24" s="26">
        <v>1</v>
      </c>
      <c r="AN24" s="26">
        <v>0.2</v>
      </c>
      <c r="AO24" s="26">
        <v>1.5</v>
      </c>
      <c r="AP24" s="26">
        <v>1</v>
      </c>
      <c r="AQ24" s="26">
        <v>1</v>
      </c>
      <c r="AR24" s="26">
        <v>1</v>
      </c>
      <c r="AS24" s="26">
        <v>1</v>
      </c>
      <c r="AT24" s="26">
        <v>1</v>
      </c>
      <c r="AU24" s="26">
        <v>100</v>
      </c>
      <c r="AV24" s="26">
        <v>1</v>
      </c>
      <c r="AW24" s="26">
        <v>1</v>
      </c>
      <c r="AX24" s="26">
        <v>1</v>
      </c>
    </row>
    <row r="25" spans="1:50" x14ac:dyDescent="0.15">
      <c r="A25" s="26" t="str">
        <f>'Форма 4'!A452</f>
        <v>11.</v>
      </c>
      <c r="B25" s="26">
        <v>1</v>
      </c>
      <c r="C25" s="26">
        <v>1</v>
      </c>
      <c r="D25" s="26">
        <v>1</v>
      </c>
      <c r="E25" s="26">
        <v>1</v>
      </c>
      <c r="F25" s="26">
        <v>1</v>
      </c>
      <c r="G25" s="26">
        <v>1</v>
      </c>
      <c r="H25" s="26">
        <v>1</v>
      </c>
      <c r="I25" s="26">
        <v>1</v>
      </c>
      <c r="J25" s="26">
        <v>1</v>
      </c>
      <c r="K25" s="26">
        <v>0</v>
      </c>
      <c r="L25" s="26">
        <v>0</v>
      </c>
      <c r="M25" s="26">
        <v>100</v>
      </c>
      <c r="N25" s="26">
        <v>0</v>
      </c>
      <c r="O25" s="26">
        <v>0</v>
      </c>
      <c r="P25" s="26">
        <v>1</v>
      </c>
      <c r="Q25" s="26">
        <v>1</v>
      </c>
      <c r="R25" s="26">
        <v>0</v>
      </c>
      <c r="S25" s="26">
        <v>0</v>
      </c>
      <c r="T25" s="26">
        <v>1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1.7</v>
      </c>
      <c r="AH25" s="26">
        <v>1.6</v>
      </c>
      <c r="AI25" s="26">
        <v>1.29</v>
      </c>
      <c r="AJ25" s="26">
        <v>9.1999999999999998E-2</v>
      </c>
      <c r="AK25" s="26">
        <v>0.18</v>
      </c>
      <c r="AL25" s="26">
        <v>1</v>
      </c>
      <c r="AM25" s="26">
        <v>1</v>
      </c>
      <c r="AN25" s="26">
        <v>0.2</v>
      </c>
      <c r="AO25" s="26">
        <v>1.5</v>
      </c>
      <c r="AP25" s="26">
        <v>1</v>
      </c>
      <c r="AQ25" s="26">
        <v>1</v>
      </c>
      <c r="AR25" s="26">
        <v>1</v>
      </c>
      <c r="AS25" s="26">
        <v>1</v>
      </c>
      <c r="AT25" s="26">
        <v>1</v>
      </c>
      <c r="AU25" s="26">
        <v>100</v>
      </c>
      <c r="AV25" s="26">
        <v>1</v>
      </c>
      <c r="AW25" s="26">
        <v>1</v>
      </c>
      <c r="AX25" s="26">
        <v>1</v>
      </c>
    </row>
    <row r="26" spans="1:50" x14ac:dyDescent="0.15">
      <c r="A26" s="26" t="str">
        <f>'Форма 4'!A464</f>
        <v>12.</v>
      </c>
      <c r="B26" s="26">
        <v>1</v>
      </c>
      <c r="C26" s="26">
        <v>1</v>
      </c>
      <c r="D26" s="26">
        <v>1</v>
      </c>
      <c r="E26" s="26">
        <v>1</v>
      </c>
      <c r="F26" s="26">
        <v>1</v>
      </c>
      <c r="G26" s="26">
        <v>1</v>
      </c>
      <c r="H26" s="26">
        <v>1</v>
      </c>
      <c r="I26" s="26">
        <v>1</v>
      </c>
      <c r="J26" s="26">
        <v>1</v>
      </c>
      <c r="K26" s="26">
        <v>0</v>
      </c>
      <c r="L26" s="26">
        <v>0</v>
      </c>
      <c r="M26" s="26">
        <v>100</v>
      </c>
      <c r="N26" s="26">
        <v>0</v>
      </c>
      <c r="O26" s="26">
        <v>0</v>
      </c>
      <c r="P26" s="26">
        <v>1</v>
      </c>
      <c r="Q26" s="26">
        <v>1</v>
      </c>
      <c r="R26" s="26">
        <v>0</v>
      </c>
      <c r="S26" s="26">
        <v>0</v>
      </c>
      <c r="T26" s="26">
        <v>1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1.7</v>
      </c>
      <c r="AH26" s="26">
        <v>1.6</v>
      </c>
      <c r="AI26" s="26">
        <v>1.29</v>
      </c>
      <c r="AJ26" s="26">
        <v>9.1999999999999998E-2</v>
      </c>
      <c r="AK26" s="26">
        <v>0.18</v>
      </c>
      <c r="AL26" s="26">
        <v>1</v>
      </c>
      <c r="AM26" s="26">
        <v>1</v>
      </c>
      <c r="AN26" s="26">
        <v>0.2</v>
      </c>
      <c r="AO26" s="26">
        <v>1.5</v>
      </c>
      <c r="AP26" s="26">
        <v>1</v>
      </c>
      <c r="AQ26" s="26">
        <v>1</v>
      </c>
      <c r="AR26" s="26">
        <v>1</v>
      </c>
      <c r="AS26" s="26">
        <v>1</v>
      </c>
      <c r="AT26" s="26">
        <v>1</v>
      </c>
      <c r="AU26" s="26">
        <v>100</v>
      </c>
      <c r="AV26" s="26">
        <v>1</v>
      </c>
      <c r="AW26" s="26">
        <v>1</v>
      </c>
      <c r="AX26" s="26">
        <v>1</v>
      </c>
    </row>
    <row r="27" spans="1:50" x14ac:dyDescent="0.15">
      <c r="A27" s="26" t="str">
        <f>'Форма 4'!A476</f>
        <v>13.</v>
      </c>
      <c r="B27" s="26">
        <v>1</v>
      </c>
      <c r="C27" s="26">
        <v>1</v>
      </c>
      <c r="D27" s="26">
        <v>1</v>
      </c>
      <c r="E27" s="26">
        <v>1</v>
      </c>
      <c r="F27" s="26">
        <v>1</v>
      </c>
      <c r="G27" s="26">
        <v>1</v>
      </c>
      <c r="H27" s="26">
        <v>1</v>
      </c>
      <c r="I27" s="26">
        <v>1</v>
      </c>
      <c r="J27" s="26">
        <v>1</v>
      </c>
      <c r="K27" s="26">
        <v>0</v>
      </c>
      <c r="L27" s="26">
        <v>0</v>
      </c>
      <c r="M27" s="26">
        <v>100</v>
      </c>
      <c r="N27" s="26">
        <v>0</v>
      </c>
      <c r="O27" s="26">
        <v>0</v>
      </c>
      <c r="P27" s="26">
        <v>1</v>
      </c>
      <c r="Q27" s="26">
        <v>1</v>
      </c>
      <c r="R27" s="26">
        <v>0</v>
      </c>
      <c r="S27" s="26">
        <v>0</v>
      </c>
      <c r="T27" s="26">
        <v>1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1.7</v>
      </c>
      <c r="AH27" s="26">
        <v>1.6</v>
      </c>
      <c r="AI27" s="26">
        <v>1.29</v>
      </c>
      <c r="AJ27" s="26">
        <v>9.1999999999999998E-2</v>
      </c>
      <c r="AK27" s="26">
        <v>0.18</v>
      </c>
      <c r="AL27" s="26">
        <v>1</v>
      </c>
      <c r="AM27" s="26">
        <v>1</v>
      </c>
      <c r="AN27" s="26">
        <v>0.2</v>
      </c>
      <c r="AO27" s="26">
        <v>1.5</v>
      </c>
      <c r="AP27" s="26">
        <v>1</v>
      </c>
      <c r="AQ27" s="26">
        <v>1</v>
      </c>
      <c r="AR27" s="26">
        <v>1</v>
      </c>
      <c r="AS27" s="26">
        <v>1</v>
      </c>
      <c r="AT27" s="26">
        <v>1</v>
      </c>
      <c r="AU27" s="26">
        <v>100</v>
      </c>
      <c r="AV27" s="26">
        <v>1</v>
      </c>
      <c r="AW27" s="26">
        <v>1</v>
      </c>
      <c r="AX27" s="26">
        <v>1</v>
      </c>
    </row>
    <row r="28" spans="1:50" x14ac:dyDescent="0.15">
      <c r="A28" s="26" t="str">
        <f>'Форма 4'!A488</f>
        <v>14.</v>
      </c>
      <c r="B28" s="26">
        <v>1</v>
      </c>
      <c r="C28" s="26">
        <v>1</v>
      </c>
      <c r="D28" s="26">
        <v>1</v>
      </c>
      <c r="E28" s="26">
        <v>1</v>
      </c>
      <c r="F28" s="26">
        <v>1</v>
      </c>
      <c r="G28" s="26">
        <v>1</v>
      </c>
      <c r="H28" s="26">
        <v>1</v>
      </c>
      <c r="I28" s="26">
        <v>1</v>
      </c>
      <c r="J28" s="26">
        <v>1</v>
      </c>
      <c r="K28" s="26">
        <v>0</v>
      </c>
      <c r="L28" s="26">
        <v>0</v>
      </c>
      <c r="M28" s="26">
        <v>100</v>
      </c>
      <c r="N28" s="26">
        <v>0</v>
      </c>
      <c r="O28" s="26">
        <v>0</v>
      </c>
      <c r="P28" s="26">
        <v>1</v>
      </c>
      <c r="Q28" s="26">
        <v>1</v>
      </c>
      <c r="R28" s="26">
        <v>0</v>
      </c>
      <c r="S28" s="26">
        <v>0</v>
      </c>
      <c r="T28" s="26">
        <v>1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1.7</v>
      </c>
      <c r="AH28" s="26">
        <v>1.6</v>
      </c>
      <c r="AI28" s="26">
        <v>1.29</v>
      </c>
      <c r="AJ28" s="26">
        <v>9.1999999999999998E-2</v>
      </c>
      <c r="AK28" s="26">
        <v>0.18</v>
      </c>
      <c r="AL28" s="26">
        <v>1</v>
      </c>
      <c r="AM28" s="26">
        <v>1</v>
      </c>
      <c r="AN28" s="26">
        <v>0.2</v>
      </c>
      <c r="AO28" s="26">
        <v>1.5</v>
      </c>
      <c r="AP28" s="26">
        <v>1</v>
      </c>
      <c r="AQ28" s="26">
        <v>1</v>
      </c>
      <c r="AR28" s="26">
        <v>1</v>
      </c>
      <c r="AS28" s="26">
        <v>1</v>
      </c>
      <c r="AT28" s="26">
        <v>1</v>
      </c>
      <c r="AU28" s="26">
        <v>100</v>
      </c>
      <c r="AV28" s="26">
        <v>1</v>
      </c>
      <c r="AW28" s="26">
        <v>1</v>
      </c>
      <c r="AX28" s="26">
        <v>1</v>
      </c>
    </row>
    <row r="29" spans="1:50" x14ac:dyDescent="0.15">
      <c r="A29" s="26" t="str">
        <f>'Форма 4'!A500</f>
        <v>15.</v>
      </c>
      <c r="B29" s="26">
        <v>1</v>
      </c>
      <c r="C29" s="26">
        <v>1</v>
      </c>
      <c r="D29" s="26">
        <v>1</v>
      </c>
      <c r="E29" s="26">
        <v>1</v>
      </c>
      <c r="F29" s="26">
        <v>1</v>
      </c>
      <c r="G29" s="26">
        <v>1</v>
      </c>
      <c r="H29" s="26">
        <v>1</v>
      </c>
      <c r="I29" s="26">
        <v>1</v>
      </c>
      <c r="J29" s="26">
        <v>1</v>
      </c>
      <c r="K29" s="26">
        <v>0</v>
      </c>
      <c r="L29" s="26">
        <v>0</v>
      </c>
      <c r="M29" s="26">
        <v>100</v>
      </c>
      <c r="N29" s="26">
        <v>0</v>
      </c>
      <c r="O29" s="26">
        <v>0</v>
      </c>
      <c r="P29" s="26">
        <v>1</v>
      </c>
      <c r="Q29" s="26">
        <v>1</v>
      </c>
      <c r="R29" s="26">
        <v>0</v>
      </c>
      <c r="S29" s="26">
        <v>0</v>
      </c>
      <c r="T29" s="26">
        <v>1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1.7</v>
      </c>
      <c r="AH29" s="26">
        <v>1.6</v>
      </c>
      <c r="AI29" s="26">
        <v>1.29</v>
      </c>
      <c r="AJ29" s="26">
        <v>9.1999999999999998E-2</v>
      </c>
      <c r="AK29" s="26">
        <v>0.18</v>
      </c>
      <c r="AL29" s="26">
        <v>1</v>
      </c>
      <c r="AM29" s="26">
        <v>1</v>
      </c>
      <c r="AN29" s="26">
        <v>0.2</v>
      </c>
      <c r="AO29" s="26">
        <v>1.5</v>
      </c>
      <c r="AP29" s="26">
        <v>1</v>
      </c>
      <c r="AQ29" s="26">
        <v>1</v>
      </c>
      <c r="AR29" s="26">
        <v>1</v>
      </c>
      <c r="AS29" s="26">
        <v>1</v>
      </c>
      <c r="AT29" s="26">
        <v>1</v>
      </c>
      <c r="AU29" s="26">
        <v>100</v>
      </c>
      <c r="AV29" s="26">
        <v>1</v>
      </c>
      <c r="AW29" s="26">
        <v>1</v>
      </c>
      <c r="AX29" s="26">
        <v>1</v>
      </c>
    </row>
    <row r="30" spans="1:50" x14ac:dyDescent="0.15">
      <c r="A30" s="26" t="str">
        <f>'Форма 4'!A512</f>
        <v>16.</v>
      </c>
      <c r="B30" s="26">
        <v>1</v>
      </c>
      <c r="C30" s="26">
        <v>1</v>
      </c>
      <c r="D30" s="26">
        <v>1</v>
      </c>
      <c r="E30" s="26">
        <v>1</v>
      </c>
      <c r="F30" s="26">
        <v>1</v>
      </c>
      <c r="G30" s="26">
        <v>1</v>
      </c>
      <c r="H30" s="26">
        <v>1</v>
      </c>
      <c r="I30" s="26">
        <v>1</v>
      </c>
      <c r="J30" s="26">
        <v>1</v>
      </c>
      <c r="K30" s="26">
        <v>0</v>
      </c>
      <c r="L30" s="26">
        <v>0</v>
      </c>
      <c r="M30" s="26">
        <v>100</v>
      </c>
      <c r="N30" s="26">
        <v>0</v>
      </c>
      <c r="O30" s="26">
        <v>0</v>
      </c>
      <c r="P30" s="26">
        <v>1</v>
      </c>
      <c r="Q30" s="26">
        <v>1</v>
      </c>
      <c r="R30" s="26">
        <v>0</v>
      </c>
      <c r="S30" s="26">
        <v>0</v>
      </c>
      <c r="T30" s="26">
        <v>1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1.7</v>
      </c>
      <c r="AH30" s="26">
        <v>1.6</v>
      </c>
      <c r="AI30" s="26">
        <v>1.29</v>
      </c>
      <c r="AJ30" s="26">
        <v>9.1999999999999998E-2</v>
      </c>
      <c r="AK30" s="26">
        <v>0.18</v>
      </c>
      <c r="AL30" s="26">
        <v>1</v>
      </c>
      <c r="AM30" s="26">
        <v>1</v>
      </c>
      <c r="AN30" s="26">
        <v>0.2</v>
      </c>
      <c r="AO30" s="26">
        <v>1.5</v>
      </c>
      <c r="AP30" s="26">
        <v>1</v>
      </c>
      <c r="AQ30" s="26">
        <v>1</v>
      </c>
      <c r="AR30" s="26">
        <v>1</v>
      </c>
      <c r="AS30" s="26">
        <v>1</v>
      </c>
      <c r="AT30" s="26">
        <v>1</v>
      </c>
      <c r="AU30" s="26">
        <v>100</v>
      </c>
      <c r="AV30" s="26">
        <v>1</v>
      </c>
      <c r="AW30" s="26">
        <v>1</v>
      </c>
      <c r="AX30" s="26">
        <v>1</v>
      </c>
    </row>
  </sheetData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30"/>
  <sheetViews>
    <sheetView workbookViewId="0"/>
  </sheetViews>
  <sheetFormatPr defaultRowHeight="10.5" x14ac:dyDescent="0.15"/>
  <cols>
    <col min="1" max="1" width="4.7109375" style="31" customWidth="1"/>
    <col min="2" max="16384" width="9.140625" style="30"/>
  </cols>
  <sheetData>
    <row r="1" spans="1:10" s="27" customFormat="1" x14ac:dyDescent="0.15">
      <c r="B1" s="27" t="s">
        <v>251</v>
      </c>
      <c r="C1" s="27" t="s">
        <v>252</v>
      </c>
      <c r="D1" s="27" t="s">
        <v>253</v>
      </c>
      <c r="E1" s="27" t="s">
        <v>254</v>
      </c>
      <c r="F1" s="27" t="s">
        <v>255</v>
      </c>
      <c r="G1" s="27" t="s">
        <v>256</v>
      </c>
      <c r="H1" s="27" t="s">
        <v>257</v>
      </c>
      <c r="I1" s="27" t="s">
        <v>258</v>
      </c>
      <c r="J1" s="27" t="s">
        <v>259</v>
      </c>
    </row>
    <row r="2" spans="1:10" x14ac:dyDescent="0.15">
      <c r="A2" s="59"/>
      <c r="B2" s="60"/>
      <c r="C2" s="60"/>
      <c r="D2" s="60"/>
      <c r="E2" s="60"/>
      <c r="F2" s="60"/>
      <c r="G2" s="60"/>
      <c r="H2" s="60"/>
      <c r="I2" s="60"/>
      <c r="J2" s="60"/>
    </row>
    <row r="3" spans="1:10" x14ac:dyDescent="0.15">
      <c r="A3" s="32"/>
      <c r="B3" s="61" t="s">
        <v>200</v>
      </c>
      <c r="C3" s="61"/>
      <c r="D3" s="61"/>
      <c r="E3" s="61"/>
      <c r="F3" s="61"/>
      <c r="G3" s="61"/>
      <c r="H3" s="61"/>
      <c r="I3" s="61"/>
      <c r="J3" s="61"/>
    </row>
    <row r="4" spans="1:10" x14ac:dyDescent="0.15">
      <c r="A4" s="32"/>
      <c r="B4" s="61" t="s">
        <v>201</v>
      </c>
      <c r="C4" s="61"/>
      <c r="D4" s="61"/>
      <c r="E4" s="61"/>
      <c r="F4" s="61"/>
      <c r="G4" s="61"/>
      <c r="H4" s="61"/>
      <c r="I4" s="61"/>
      <c r="J4" s="61"/>
    </row>
    <row r="5" spans="1:10" x14ac:dyDescent="0.15">
      <c r="A5" s="59"/>
      <c r="B5" s="60"/>
      <c r="C5" s="60"/>
      <c r="D5" s="60"/>
      <c r="E5" s="60"/>
      <c r="F5" s="60"/>
      <c r="G5" s="60"/>
      <c r="H5" s="60"/>
      <c r="I5" s="60"/>
      <c r="J5" s="60"/>
    </row>
    <row r="6" spans="1:10" x14ac:dyDescent="0.15">
      <c r="A6" s="31" t="str">
        <f>'Форма 4'!A18</f>
        <v>1.</v>
      </c>
      <c r="B6" s="30" t="s">
        <v>260</v>
      </c>
      <c r="C6" s="30" t="s">
        <v>261</v>
      </c>
      <c r="D6" s="30" t="s">
        <v>262</v>
      </c>
      <c r="E6" s="30" t="s">
        <v>262</v>
      </c>
      <c r="F6" s="30" t="s">
        <v>263</v>
      </c>
      <c r="G6" s="30" t="s">
        <v>262</v>
      </c>
      <c r="H6" s="30" t="s">
        <v>262</v>
      </c>
      <c r="I6" s="30" t="s">
        <v>260</v>
      </c>
      <c r="J6" s="30" t="s">
        <v>262</v>
      </c>
    </row>
    <row r="7" spans="1:10" x14ac:dyDescent="0.15">
      <c r="A7" s="31" t="str">
        <f>'Форма 4'!A36</f>
        <v>2.</v>
      </c>
      <c r="B7" s="30" t="s">
        <v>260</v>
      </c>
      <c r="C7" s="30" t="s">
        <v>261</v>
      </c>
      <c r="D7" s="30" t="s">
        <v>262</v>
      </c>
      <c r="E7" s="30" t="s">
        <v>262</v>
      </c>
      <c r="F7" s="30" t="s">
        <v>263</v>
      </c>
      <c r="G7" s="30" t="s">
        <v>262</v>
      </c>
      <c r="H7" s="30" t="s">
        <v>262</v>
      </c>
      <c r="I7" s="30" t="s">
        <v>260</v>
      </c>
      <c r="J7" s="30" t="s">
        <v>262</v>
      </c>
    </row>
    <row r="8" spans="1:10" x14ac:dyDescent="0.15">
      <c r="A8" s="31" t="str">
        <f>'Форма 4'!A54</f>
        <v>3.</v>
      </c>
      <c r="B8" s="30" t="s">
        <v>260</v>
      </c>
      <c r="C8" s="30" t="s">
        <v>260</v>
      </c>
      <c r="D8" s="30" t="s">
        <v>262</v>
      </c>
      <c r="E8" s="30" t="s">
        <v>262</v>
      </c>
      <c r="F8" s="30" t="s">
        <v>264</v>
      </c>
      <c r="G8" s="30" t="s">
        <v>262</v>
      </c>
      <c r="H8" s="30" t="s">
        <v>262</v>
      </c>
      <c r="I8" s="30" t="s">
        <v>265</v>
      </c>
      <c r="J8" s="30" t="s">
        <v>262</v>
      </c>
    </row>
    <row r="9" spans="1:10" x14ac:dyDescent="0.15">
      <c r="A9" s="31" t="str">
        <f>'Форма 4'!A72</f>
        <v>4.</v>
      </c>
      <c r="B9" s="30" t="s">
        <v>260</v>
      </c>
      <c r="C9" s="30" t="s">
        <v>261</v>
      </c>
      <c r="D9" s="30" t="s">
        <v>262</v>
      </c>
      <c r="E9" s="30" t="s">
        <v>262</v>
      </c>
      <c r="F9" s="30" t="s">
        <v>263</v>
      </c>
      <c r="G9" s="30" t="s">
        <v>262</v>
      </c>
      <c r="H9" s="30" t="s">
        <v>262</v>
      </c>
      <c r="I9" s="30" t="s">
        <v>260</v>
      </c>
      <c r="J9" s="30" t="s">
        <v>262</v>
      </c>
    </row>
    <row r="10" spans="1:10" x14ac:dyDescent="0.15">
      <c r="A10" s="31" t="str">
        <f>'Форма 4'!A90</f>
        <v>5.</v>
      </c>
      <c r="B10" s="30" t="s">
        <v>260</v>
      </c>
      <c r="C10" s="30" t="s">
        <v>261</v>
      </c>
      <c r="D10" s="30" t="s">
        <v>262</v>
      </c>
      <c r="E10" s="30" t="s">
        <v>262</v>
      </c>
      <c r="F10" s="30" t="s">
        <v>263</v>
      </c>
      <c r="G10" s="30" t="s">
        <v>262</v>
      </c>
      <c r="H10" s="30" t="s">
        <v>262</v>
      </c>
      <c r="I10" s="30" t="s">
        <v>260</v>
      </c>
      <c r="J10" s="30" t="s">
        <v>262</v>
      </c>
    </row>
    <row r="12" spans="1:10" x14ac:dyDescent="0.15">
      <c r="B12" s="58" t="s">
        <v>124</v>
      </c>
      <c r="C12" s="58"/>
      <c r="D12" s="58"/>
      <c r="E12" s="58"/>
      <c r="F12" s="58"/>
      <c r="G12" s="58"/>
      <c r="H12" s="58"/>
      <c r="I12" s="58"/>
      <c r="J12" s="58"/>
    </row>
    <row r="13" spans="1:10" x14ac:dyDescent="0.15">
      <c r="B13" s="58"/>
      <c r="C13" s="58"/>
      <c r="D13" s="58"/>
      <c r="E13" s="58"/>
      <c r="F13" s="58"/>
      <c r="G13" s="58"/>
      <c r="H13" s="58"/>
      <c r="I13" s="58"/>
      <c r="J13" s="58"/>
    </row>
    <row r="14" spans="1:10" x14ac:dyDescent="0.15">
      <c r="A14" s="31" t="str">
        <f>'Форма 4'!A200</f>
        <v>6.</v>
      </c>
      <c r="B14" s="30" t="s">
        <v>260</v>
      </c>
      <c r="C14" s="30" t="s">
        <v>260</v>
      </c>
      <c r="D14" s="30" t="s">
        <v>262</v>
      </c>
      <c r="E14" s="30" t="s">
        <v>262</v>
      </c>
      <c r="F14" s="30" t="s">
        <v>264</v>
      </c>
      <c r="G14" s="30" t="s">
        <v>262</v>
      </c>
      <c r="H14" s="30" t="s">
        <v>262</v>
      </c>
      <c r="I14" s="30" t="s">
        <v>266</v>
      </c>
      <c r="J14" s="30" t="s">
        <v>262</v>
      </c>
    </row>
    <row r="15" spans="1:10" x14ac:dyDescent="0.15">
      <c r="A15" s="31" t="str">
        <f>'Форма 4'!A218</f>
        <v>7.</v>
      </c>
      <c r="B15" s="30" t="s">
        <v>260</v>
      </c>
      <c r="C15" s="30" t="s">
        <v>260</v>
      </c>
      <c r="D15" s="30" t="s">
        <v>262</v>
      </c>
      <c r="E15" s="30" t="s">
        <v>262</v>
      </c>
      <c r="F15" s="30" t="s">
        <v>264</v>
      </c>
      <c r="G15" s="30" t="s">
        <v>262</v>
      </c>
      <c r="H15" s="30" t="s">
        <v>262</v>
      </c>
      <c r="I15" s="30" t="s">
        <v>266</v>
      </c>
      <c r="J15" s="30" t="s">
        <v>262</v>
      </c>
    </row>
    <row r="17" spans="1:10" x14ac:dyDescent="0.15">
      <c r="B17" s="58" t="s">
        <v>134</v>
      </c>
      <c r="C17" s="58"/>
      <c r="D17" s="58"/>
      <c r="E17" s="58"/>
      <c r="F17" s="58"/>
      <c r="G17" s="58"/>
      <c r="H17" s="58"/>
      <c r="I17" s="58"/>
      <c r="J17" s="58"/>
    </row>
    <row r="18" spans="1:10" x14ac:dyDescent="0.15">
      <c r="B18" s="58"/>
      <c r="C18" s="58"/>
      <c r="D18" s="58"/>
      <c r="E18" s="58"/>
      <c r="F18" s="58"/>
      <c r="G18" s="58"/>
      <c r="H18" s="58"/>
      <c r="I18" s="58"/>
      <c r="J18" s="58"/>
    </row>
    <row r="19" spans="1:10" x14ac:dyDescent="0.15">
      <c r="A19" s="31" t="str">
        <f>'Форма 4'!A326</f>
        <v>8.</v>
      </c>
      <c r="B19" s="30" t="s">
        <v>260</v>
      </c>
      <c r="C19" s="30" t="s">
        <v>260</v>
      </c>
      <c r="D19" s="30" t="s">
        <v>262</v>
      </c>
      <c r="E19" s="30" t="s">
        <v>262</v>
      </c>
      <c r="F19" s="30" t="s">
        <v>264</v>
      </c>
      <c r="G19" s="30" t="s">
        <v>262</v>
      </c>
      <c r="H19" s="30" t="s">
        <v>262</v>
      </c>
      <c r="I19" s="30" t="s">
        <v>265</v>
      </c>
      <c r="J19" s="30" t="s">
        <v>262</v>
      </c>
    </row>
    <row r="21" spans="1:10" x14ac:dyDescent="0.15">
      <c r="B21" s="58" t="s">
        <v>139</v>
      </c>
      <c r="C21" s="58"/>
      <c r="D21" s="58"/>
      <c r="E21" s="58"/>
      <c r="F21" s="58"/>
      <c r="G21" s="58"/>
      <c r="H21" s="58"/>
      <c r="I21" s="58"/>
      <c r="J21" s="58"/>
    </row>
    <row r="22" spans="1:10" x14ac:dyDescent="0.15">
      <c r="B22" s="58"/>
      <c r="C22" s="58"/>
      <c r="D22" s="58"/>
      <c r="E22" s="58"/>
      <c r="F22" s="58"/>
      <c r="G22" s="58"/>
      <c r="H22" s="58"/>
      <c r="I22" s="58"/>
      <c r="J22" s="58"/>
    </row>
    <row r="23" spans="1:10" x14ac:dyDescent="0.15">
      <c r="A23" s="31" t="str">
        <f>'Форма 4'!A428</f>
        <v>9.</v>
      </c>
      <c r="B23" s="30" t="s">
        <v>260</v>
      </c>
      <c r="C23" s="30" t="s">
        <v>260</v>
      </c>
      <c r="D23" s="30" t="s">
        <v>262</v>
      </c>
      <c r="E23" s="30" t="s">
        <v>262</v>
      </c>
      <c r="F23" s="30" t="s">
        <v>264</v>
      </c>
      <c r="G23" s="30" t="s">
        <v>262</v>
      </c>
      <c r="H23" s="30" t="s">
        <v>262</v>
      </c>
      <c r="I23" s="30" t="s">
        <v>265</v>
      </c>
      <c r="J23" s="30" t="s">
        <v>262</v>
      </c>
    </row>
    <row r="24" spans="1:10" x14ac:dyDescent="0.15">
      <c r="A24" s="31" t="str">
        <f>'Форма 4'!A440</f>
        <v>10.</v>
      </c>
      <c r="B24" s="30" t="s">
        <v>260</v>
      </c>
      <c r="C24" s="30" t="s">
        <v>260</v>
      </c>
      <c r="D24" s="30" t="s">
        <v>262</v>
      </c>
      <c r="E24" s="30" t="s">
        <v>262</v>
      </c>
      <c r="F24" s="30" t="s">
        <v>264</v>
      </c>
      <c r="G24" s="30" t="s">
        <v>262</v>
      </c>
      <c r="H24" s="30" t="s">
        <v>262</v>
      </c>
      <c r="I24" s="30" t="s">
        <v>265</v>
      </c>
      <c r="J24" s="30" t="s">
        <v>262</v>
      </c>
    </row>
    <row r="25" spans="1:10" x14ac:dyDescent="0.15">
      <c r="A25" s="31" t="str">
        <f>'Форма 4'!A452</f>
        <v>11.</v>
      </c>
      <c r="B25" s="30" t="s">
        <v>260</v>
      </c>
      <c r="C25" s="30" t="s">
        <v>260</v>
      </c>
      <c r="D25" s="30" t="s">
        <v>262</v>
      </c>
      <c r="E25" s="30" t="s">
        <v>262</v>
      </c>
      <c r="F25" s="30" t="s">
        <v>264</v>
      </c>
      <c r="G25" s="30" t="s">
        <v>262</v>
      </c>
      <c r="H25" s="30" t="s">
        <v>262</v>
      </c>
      <c r="I25" s="30" t="s">
        <v>265</v>
      </c>
      <c r="J25" s="30" t="s">
        <v>262</v>
      </c>
    </row>
    <row r="26" spans="1:10" x14ac:dyDescent="0.15">
      <c r="A26" s="31" t="str">
        <f>'Форма 4'!A464</f>
        <v>12.</v>
      </c>
      <c r="B26" s="30" t="s">
        <v>260</v>
      </c>
      <c r="C26" s="30" t="s">
        <v>260</v>
      </c>
      <c r="D26" s="30" t="s">
        <v>262</v>
      </c>
      <c r="E26" s="30" t="s">
        <v>262</v>
      </c>
      <c r="F26" s="30" t="s">
        <v>264</v>
      </c>
      <c r="G26" s="30" t="s">
        <v>262</v>
      </c>
      <c r="H26" s="30" t="s">
        <v>262</v>
      </c>
      <c r="I26" s="30" t="s">
        <v>265</v>
      </c>
      <c r="J26" s="30" t="s">
        <v>262</v>
      </c>
    </row>
    <row r="27" spans="1:10" x14ac:dyDescent="0.15">
      <c r="A27" s="31" t="str">
        <f>'Форма 4'!A476</f>
        <v>13.</v>
      </c>
      <c r="B27" s="30" t="s">
        <v>260</v>
      </c>
      <c r="C27" s="30" t="s">
        <v>260</v>
      </c>
      <c r="D27" s="30" t="s">
        <v>262</v>
      </c>
      <c r="E27" s="30" t="s">
        <v>262</v>
      </c>
      <c r="F27" s="30" t="s">
        <v>264</v>
      </c>
      <c r="G27" s="30" t="s">
        <v>262</v>
      </c>
      <c r="H27" s="30" t="s">
        <v>262</v>
      </c>
      <c r="I27" s="30" t="s">
        <v>265</v>
      </c>
      <c r="J27" s="30" t="s">
        <v>262</v>
      </c>
    </row>
    <row r="28" spans="1:10" x14ac:dyDescent="0.15">
      <c r="A28" s="31" t="str">
        <f>'Форма 4'!A488</f>
        <v>14.</v>
      </c>
      <c r="B28" s="30" t="s">
        <v>260</v>
      </c>
      <c r="C28" s="30" t="s">
        <v>260</v>
      </c>
      <c r="D28" s="30" t="s">
        <v>262</v>
      </c>
      <c r="E28" s="30" t="s">
        <v>262</v>
      </c>
      <c r="F28" s="30" t="s">
        <v>264</v>
      </c>
      <c r="G28" s="30" t="s">
        <v>262</v>
      </c>
      <c r="H28" s="30" t="s">
        <v>262</v>
      </c>
      <c r="I28" s="30" t="s">
        <v>265</v>
      </c>
      <c r="J28" s="30" t="s">
        <v>262</v>
      </c>
    </row>
    <row r="29" spans="1:10" x14ac:dyDescent="0.15">
      <c r="A29" s="31" t="str">
        <f>'Форма 4'!A500</f>
        <v>15.</v>
      </c>
      <c r="B29" s="30" t="s">
        <v>260</v>
      </c>
      <c r="C29" s="30" t="s">
        <v>260</v>
      </c>
      <c r="D29" s="30" t="s">
        <v>262</v>
      </c>
      <c r="E29" s="30" t="s">
        <v>262</v>
      </c>
      <c r="F29" s="30" t="s">
        <v>264</v>
      </c>
      <c r="G29" s="30" t="s">
        <v>262</v>
      </c>
      <c r="H29" s="30" t="s">
        <v>262</v>
      </c>
      <c r="I29" s="30" t="s">
        <v>265</v>
      </c>
      <c r="J29" s="30" t="s">
        <v>262</v>
      </c>
    </row>
    <row r="30" spans="1:10" x14ac:dyDescent="0.15">
      <c r="A30" s="31" t="str">
        <f>'Форма 4'!A512</f>
        <v>16.</v>
      </c>
      <c r="B30" s="30" t="s">
        <v>260</v>
      </c>
      <c r="C30" s="30" t="s">
        <v>260</v>
      </c>
      <c r="D30" s="30" t="s">
        <v>262</v>
      </c>
      <c r="E30" s="30" t="s">
        <v>262</v>
      </c>
      <c r="F30" s="30" t="s">
        <v>264</v>
      </c>
      <c r="G30" s="30" t="s">
        <v>262</v>
      </c>
      <c r="H30" s="30" t="s">
        <v>262</v>
      </c>
      <c r="I30" s="30" t="s">
        <v>265</v>
      </c>
      <c r="J30" s="30" t="s">
        <v>262</v>
      </c>
    </row>
  </sheetData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2:N454"/>
  <sheetViews>
    <sheetView workbookViewId="0"/>
  </sheetViews>
  <sheetFormatPr defaultRowHeight="10.5" x14ac:dyDescent="0.15"/>
  <cols>
    <col min="1" max="1" width="4.7109375" style="26" customWidth="1"/>
    <col min="2" max="2" width="44.42578125" style="9" customWidth="1"/>
    <col min="3" max="3" width="3.42578125" style="30" customWidth="1"/>
    <col min="4" max="4" width="6" style="33" customWidth="1"/>
    <col min="5" max="5" width="6" style="9" customWidth="1"/>
    <col min="6" max="9" width="12.7109375" style="33" customWidth="1"/>
    <col min="10" max="11" width="18.7109375" style="33" customWidth="1"/>
    <col min="12" max="12" width="12.7109375" style="33" customWidth="1"/>
    <col min="13" max="13" width="9.140625" style="33"/>
    <col min="14" max="14" width="3.42578125" style="30" hidden="1" customWidth="1"/>
    <col min="15" max="16384" width="9.140625" style="33"/>
  </cols>
  <sheetData>
    <row r="2" spans="1:13" s="33" customFormat="1" x14ac:dyDescent="0.15">
      <c r="A2" s="55"/>
      <c r="B2" s="62"/>
      <c r="C2" s="62"/>
      <c r="D2" s="63"/>
      <c r="E2" s="62"/>
      <c r="F2" s="63"/>
      <c r="G2" s="63"/>
      <c r="H2" s="63"/>
      <c r="I2" s="63"/>
      <c r="J2" s="63"/>
    </row>
    <row r="3" spans="1:13" s="33" customFormat="1" x14ac:dyDescent="0.15">
      <c r="A3" s="28"/>
      <c r="B3" s="57" t="s">
        <v>200</v>
      </c>
      <c r="C3" s="57"/>
      <c r="D3" s="57"/>
      <c r="E3" s="57"/>
      <c r="F3" s="57"/>
      <c r="G3" s="57"/>
      <c r="H3" s="57"/>
      <c r="I3" s="57"/>
      <c r="J3" s="57"/>
    </row>
    <row r="4" spans="1:13" s="33" customFormat="1" x14ac:dyDescent="0.15">
      <c r="A4" s="28"/>
      <c r="B4" s="57" t="s">
        <v>201</v>
      </c>
      <c r="C4" s="57"/>
      <c r="D4" s="57"/>
      <c r="E4" s="57"/>
      <c r="F4" s="57"/>
      <c r="G4" s="57"/>
      <c r="H4" s="57"/>
      <c r="I4" s="57"/>
      <c r="J4" s="57"/>
    </row>
    <row r="5" spans="1:13" s="33" customFormat="1" x14ac:dyDescent="0.15">
      <c r="A5" s="55"/>
      <c r="B5" s="62"/>
      <c r="C5" s="62"/>
      <c r="D5" s="63"/>
      <c r="E5" s="62"/>
      <c r="F5" s="63"/>
      <c r="G5" s="63"/>
      <c r="H5" s="63"/>
      <c r="I5" s="63"/>
      <c r="J5" s="63"/>
    </row>
    <row r="6" spans="1:13" s="27" customFormat="1" x14ac:dyDescent="0.15">
      <c r="A6" s="7"/>
      <c r="B6" s="27" t="s">
        <v>267</v>
      </c>
      <c r="C6" s="27" t="s">
        <v>268</v>
      </c>
      <c r="D6" s="34" t="s">
        <v>269</v>
      </c>
      <c r="E6" s="27" t="s">
        <v>270</v>
      </c>
      <c r="F6" s="27" t="s">
        <v>271</v>
      </c>
      <c r="G6" s="27" t="s">
        <v>272</v>
      </c>
      <c r="H6" s="27" t="s">
        <v>273</v>
      </c>
      <c r="I6" s="27" t="s">
        <v>274</v>
      </c>
      <c r="J6" s="27" t="s">
        <v>275</v>
      </c>
      <c r="K6" s="27" t="s">
        <v>276</v>
      </c>
      <c r="L6" s="27" t="s">
        <v>277</v>
      </c>
      <c r="M6" s="27" t="s">
        <v>278</v>
      </c>
    </row>
    <row r="7" spans="1:13" s="33" customFormat="1" x14ac:dyDescent="0.15">
      <c r="A7" s="26">
        <v>1</v>
      </c>
      <c r="B7" s="9" t="s">
        <v>158</v>
      </c>
      <c r="C7" s="30" t="s">
        <v>279</v>
      </c>
      <c r="D7" s="33">
        <v>0</v>
      </c>
      <c r="F7" s="25">
        <f>ROUND(SUM('Базовые цены с учетом расхода'!B6:B10),2)</f>
        <v>129.79</v>
      </c>
      <c r="G7" s="25">
        <f>ROUND(SUM('Базовые цены с учетом расхода'!C6:C10),2)</f>
        <v>87.9</v>
      </c>
      <c r="H7" s="25">
        <f>ROUND(SUM('Базовые цены с учетом расхода'!D6:D10),2)</f>
        <v>12.46</v>
      </c>
      <c r="I7" s="25">
        <f>ROUND(SUM('Базовые цены с учетом расхода'!E6:E10),2)</f>
        <v>0.2</v>
      </c>
      <c r="J7" s="29">
        <f>ROUND(SUM('Базовые цены с учетом расхода'!I6:I10),8)</f>
        <v>8.0652000000000008</v>
      </c>
      <c r="K7" s="29">
        <f>ROUND(SUM('Базовые цены с учетом расхода'!K6:K10),8)</f>
        <v>1.4E-2</v>
      </c>
      <c r="L7" s="25">
        <f>ROUND(SUM('Базовые цены с учетом расхода'!F6:F10),2)</f>
        <v>29.43</v>
      </c>
    </row>
    <row r="8" spans="1:13" x14ac:dyDescent="0.15">
      <c r="A8" s="26">
        <v>2</v>
      </c>
      <c r="B8" s="9" t="s">
        <v>67</v>
      </c>
      <c r="C8" s="30" t="s">
        <v>280</v>
      </c>
      <c r="D8" s="33">
        <v>0</v>
      </c>
      <c r="F8" s="25">
        <f>ROUND(SUMIF(Определители!I6:I10,"= ",'Базовые цены с учетом расхода'!B6:B10),2)</f>
        <v>0</v>
      </c>
      <c r="G8" s="25">
        <f>ROUND(SUMIF(Определители!I6:I10,"= ",'Базовые цены с учетом расхода'!C6:C10),2)</f>
        <v>0</v>
      </c>
      <c r="H8" s="25">
        <f>ROUND(SUMIF(Определители!I6:I10,"= ",'Базовые цены с учетом расхода'!D6:D10),2)</f>
        <v>0</v>
      </c>
      <c r="I8" s="25">
        <f>ROUND(SUMIF(Определители!I6:I10,"= ",'Базовые цены с учетом расхода'!E6:E10),2)</f>
        <v>0</v>
      </c>
      <c r="J8" s="29">
        <f>ROUND(SUMIF(Определители!I6:I10,"= ",'Базовые цены с учетом расхода'!I6:I10),8)</f>
        <v>0</v>
      </c>
      <c r="K8" s="29">
        <f>ROUND(SUMIF(Определители!I6:I10,"= ",'Базовые цены с учетом расхода'!K6:K10),8)</f>
        <v>0</v>
      </c>
      <c r="L8" s="25">
        <f>ROUND(SUMIF(Определители!I6:I10,"= ",'Базовые цены с учетом расхода'!F6:F10),2)</f>
        <v>0</v>
      </c>
    </row>
    <row r="9" spans="1:13" x14ac:dyDescent="0.15">
      <c r="A9" s="26">
        <v>3</v>
      </c>
      <c r="B9" s="9" t="s">
        <v>68</v>
      </c>
      <c r="C9" s="30" t="s">
        <v>280</v>
      </c>
      <c r="D9" s="33">
        <v>0</v>
      </c>
      <c r="F9" s="25">
        <f ca="1">ROUND(СУММПРОИЗВЕСЛИ(0.01,Определители!I6:I10," ",'Базовые цены с учетом расхода'!B6:B10,Начисления!X6:X10,0),2)</f>
        <v>0</v>
      </c>
      <c r="G9" s="25"/>
      <c r="H9" s="25"/>
      <c r="I9" s="25"/>
      <c r="J9" s="29"/>
      <c r="K9" s="29"/>
      <c r="L9" s="25"/>
    </row>
    <row r="10" spans="1:13" x14ac:dyDescent="0.15">
      <c r="A10" s="26">
        <v>4</v>
      </c>
      <c r="B10" s="9" t="s">
        <v>69</v>
      </c>
      <c r="C10" s="30" t="s">
        <v>280</v>
      </c>
      <c r="D10" s="33">
        <v>0</v>
      </c>
      <c r="F10" s="25">
        <f ca="1">ROUND(СУММПРОИЗВЕСЛИ(0.01,Определители!I6:I10," ",'Базовые цены с учетом расхода'!B6:B10,Начисления!Y6:Y10,0),2)</f>
        <v>0</v>
      </c>
      <c r="G10" s="25"/>
      <c r="H10" s="25"/>
      <c r="I10" s="25"/>
      <c r="J10" s="29"/>
      <c r="K10" s="29"/>
      <c r="L10" s="25"/>
    </row>
    <row r="11" spans="1:13" x14ac:dyDescent="0.15">
      <c r="A11" s="26">
        <v>5</v>
      </c>
      <c r="B11" s="9" t="s">
        <v>70</v>
      </c>
      <c r="C11" s="30" t="s">
        <v>280</v>
      </c>
      <c r="D11" s="33">
        <v>0</v>
      </c>
      <c r="F11" s="25">
        <f ca="1">ROUND(ТРАНСПРАСХОД(Определители!B6:B10,Определители!H6:H10,Определители!I6:I10,'Базовые цены с учетом расхода'!B6:B10,Начисления!Z6:Z10,Начисления!AA6:AA10),2)</f>
        <v>0</v>
      </c>
      <c r="G11" s="25"/>
      <c r="H11" s="25"/>
      <c r="I11" s="25"/>
      <c r="J11" s="29"/>
      <c r="K11" s="29"/>
      <c r="L11" s="25"/>
    </row>
    <row r="12" spans="1:13" x14ac:dyDescent="0.15">
      <c r="A12" s="26">
        <v>6</v>
      </c>
      <c r="B12" s="9" t="s">
        <v>71</v>
      </c>
      <c r="C12" s="30" t="s">
        <v>280</v>
      </c>
      <c r="D12" s="33">
        <v>0</v>
      </c>
      <c r="F12" s="25">
        <f ca="1">ROUND(СУММПРОИЗВЕСЛИ(0.01,Определители!I6:I10," ",'Базовые цены с учетом расхода'!B6:B10,Начисления!AC6:AC10,0),2)</f>
        <v>0</v>
      </c>
      <c r="G12" s="25"/>
      <c r="H12" s="25"/>
      <c r="I12" s="25"/>
      <c r="J12" s="29"/>
      <c r="K12" s="29"/>
      <c r="L12" s="25"/>
    </row>
    <row r="13" spans="1:13" x14ac:dyDescent="0.15">
      <c r="A13" s="26">
        <v>7</v>
      </c>
      <c r="B13" s="9" t="s">
        <v>72</v>
      </c>
      <c r="C13" s="30" t="s">
        <v>280</v>
      </c>
      <c r="D13" s="33">
        <v>0</v>
      </c>
      <c r="F13" s="25">
        <f ca="1">ROUND(СУММПРОИЗВЕСЛИ(0.01,Определители!I6:I10," ",'Базовые цены с учетом расхода'!B6:B10,Начисления!AF6:AF10,0),2)</f>
        <v>0</v>
      </c>
      <c r="G13" s="25"/>
      <c r="H13" s="25"/>
      <c r="I13" s="25"/>
      <c r="J13" s="29"/>
      <c r="K13" s="29"/>
      <c r="L13" s="25"/>
    </row>
    <row r="14" spans="1:13" x14ac:dyDescent="0.15">
      <c r="A14" s="26">
        <v>8</v>
      </c>
      <c r="B14" s="9" t="s">
        <v>73</v>
      </c>
      <c r="C14" s="30" t="s">
        <v>280</v>
      </c>
      <c r="D14" s="33">
        <v>0</v>
      </c>
      <c r="F14" s="25">
        <f ca="1">ROUND(ЗАГОТСКЛАДРАСХОД(Определители!B6:B10,Определители!H6:H10,Определители!I6:I10,'Базовые цены с учетом расхода'!B6:B10,Начисления!X6:X10,Начисления!Y6:Y10,Начисления!Z6:Z10,Начисления!AA6:AA10,Начисления!AB6:AB10,Начисления!AC6:AC10,Начисления!AF6:AF10),2)</f>
        <v>0</v>
      </c>
      <c r="G14" s="25"/>
      <c r="H14" s="25"/>
      <c r="I14" s="25"/>
      <c r="J14" s="29"/>
      <c r="K14" s="29"/>
      <c r="L14" s="25"/>
    </row>
    <row r="15" spans="1:13" x14ac:dyDescent="0.15">
      <c r="A15" s="26">
        <v>9</v>
      </c>
      <c r="B15" s="9" t="s">
        <v>74</v>
      </c>
      <c r="C15" s="30" t="s">
        <v>280</v>
      </c>
      <c r="D15" s="33">
        <v>0</v>
      </c>
      <c r="F15" s="25">
        <f ca="1">ROUND(СУММПРОИЗВЕСЛИ(1,Определители!I6:I10," ",'Базовые цены с учетом расхода'!M6:M10,Начисления!I6:I10,0),2)</f>
        <v>0</v>
      </c>
      <c r="G15" s="25"/>
      <c r="H15" s="25"/>
      <c r="I15" s="25"/>
      <c r="J15" s="29"/>
      <c r="K15" s="29"/>
      <c r="L15" s="25"/>
    </row>
    <row r="16" spans="1:13" x14ac:dyDescent="0.15">
      <c r="A16" s="26">
        <v>10</v>
      </c>
      <c r="B16" s="9" t="s">
        <v>75</v>
      </c>
      <c r="C16" s="30" t="s">
        <v>281</v>
      </c>
      <c r="D16" s="33">
        <v>0</v>
      </c>
      <c r="F16" s="25">
        <f ca="1">ROUND((F15+F26+F46),2)</f>
        <v>0</v>
      </c>
      <c r="G16" s="25"/>
      <c r="H16" s="25"/>
      <c r="I16" s="25"/>
      <c r="J16" s="29"/>
      <c r="K16" s="29"/>
      <c r="L16" s="25"/>
    </row>
    <row r="17" spans="1:12" x14ac:dyDescent="0.15">
      <c r="A17" s="26">
        <v>11</v>
      </c>
      <c r="B17" s="9" t="s">
        <v>76</v>
      </c>
      <c r="C17" s="30" t="s">
        <v>281</v>
      </c>
      <c r="D17" s="33">
        <v>0</v>
      </c>
      <c r="F17" s="25">
        <f ca="1">ROUND((F8+F9+F10+F11+F12+F13+F14+F16),2)</f>
        <v>0</v>
      </c>
      <c r="G17" s="25"/>
      <c r="H17" s="25"/>
      <c r="I17" s="25"/>
      <c r="J17" s="29"/>
      <c r="K17" s="29"/>
      <c r="L17" s="25"/>
    </row>
    <row r="18" spans="1:12" x14ac:dyDescent="0.15">
      <c r="A18" s="26">
        <v>12</v>
      </c>
      <c r="B18" s="9" t="s">
        <v>77</v>
      </c>
      <c r="C18" s="30" t="s">
        <v>280</v>
      </c>
      <c r="D18" s="33">
        <v>0</v>
      </c>
      <c r="F18" s="25">
        <f>ROUND(SUMIF(Определители!I6:I10,"=1",'Базовые цены с учетом расхода'!B6:B10),2)</f>
        <v>109.75</v>
      </c>
      <c r="G18" s="25">
        <f>ROUND(SUMIF(Определители!I6:I10,"=1",'Базовые цены с учетом расхода'!C6:C10),2)</f>
        <v>73.150000000000006</v>
      </c>
      <c r="H18" s="25">
        <f>ROUND(SUMIF(Определители!I6:I10,"=1",'Базовые цены с учетом расхода'!D6:D10),2)</f>
        <v>7.17</v>
      </c>
      <c r="I18" s="25">
        <f>ROUND(SUMIF(Определители!I6:I10,"=1",'Базовые цены с учетом расхода'!E6:E10),2)</f>
        <v>0.2</v>
      </c>
      <c r="J18" s="29">
        <f>ROUND(SUMIF(Определители!I6:I10,"=1",'Базовые цены с учетом расхода'!I6:I10),8)</f>
        <v>6.6151999999999997</v>
      </c>
      <c r="K18" s="29">
        <f>ROUND(SUMIF(Определители!I6:I10,"=1",'Базовые цены с учетом расхода'!K6:K10),8)</f>
        <v>1.4E-2</v>
      </c>
      <c r="L18" s="25">
        <f>ROUND(SUMIF(Определители!I6:I10,"=1",'Базовые цены с учетом расхода'!F6:F10),2)</f>
        <v>29.43</v>
      </c>
    </row>
    <row r="19" spans="1:12" x14ac:dyDescent="0.15">
      <c r="A19" s="26">
        <v>13</v>
      </c>
      <c r="B19" s="9" t="s">
        <v>78</v>
      </c>
      <c r="C19" s="30" t="s">
        <v>280</v>
      </c>
      <c r="D19" s="33">
        <v>0</v>
      </c>
      <c r="F19" s="25"/>
      <c r="G19" s="25"/>
      <c r="H19" s="25"/>
      <c r="I19" s="25"/>
      <c r="J19" s="29"/>
      <c r="K19" s="29"/>
      <c r="L19" s="25"/>
    </row>
    <row r="20" spans="1:12" x14ac:dyDescent="0.15">
      <c r="A20" s="26">
        <v>14</v>
      </c>
      <c r="B20" s="9" t="s">
        <v>79</v>
      </c>
      <c r="C20" s="30" t="s">
        <v>280</v>
      </c>
      <c r="D20" s="33">
        <v>0</v>
      </c>
      <c r="F20" s="25"/>
      <c r="G20" s="25">
        <f>ROUND(SUMIF(Определители!I6:I10,"=1",'Базовые цены с учетом расхода'!T6:T10),2)</f>
        <v>0</v>
      </c>
      <c r="H20" s="25"/>
      <c r="I20" s="25"/>
      <c r="J20" s="29"/>
      <c r="K20" s="29"/>
      <c r="L20" s="25"/>
    </row>
    <row r="21" spans="1:12" x14ac:dyDescent="0.15">
      <c r="A21" s="26">
        <v>15</v>
      </c>
      <c r="B21" s="9" t="s">
        <v>80</v>
      </c>
      <c r="C21" s="30" t="s">
        <v>280</v>
      </c>
      <c r="D21" s="33">
        <v>0</v>
      </c>
      <c r="F21" s="25">
        <f>ROUND(SUMIF(Определители!I6:I10,"=1",'Базовые цены с учетом расхода'!U6:U10),2)</f>
        <v>0</v>
      </c>
      <c r="G21" s="25"/>
      <c r="H21" s="25"/>
      <c r="I21" s="25"/>
      <c r="J21" s="29"/>
      <c r="K21" s="29"/>
      <c r="L21" s="25"/>
    </row>
    <row r="22" spans="1:12" x14ac:dyDescent="0.15">
      <c r="A22" s="26">
        <v>16</v>
      </c>
      <c r="B22" s="9" t="s">
        <v>81</v>
      </c>
      <c r="C22" s="30" t="s">
        <v>280</v>
      </c>
      <c r="D22" s="33">
        <v>0</v>
      </c>
      <c r="F22" s="25">
        <f ca="1">ROUND(СУММЕСЛИ2(Определители!I6:I10,"1",Определители!G6:G10,"1",'Базовые цены с учетом расхода'!B6:B10),2)</f>
        <v>0</v>
      </c>
      <c r="G22" s="25"/>
      <c r="H22" s="25"/>
      <c r="I22" s="25"/>
      <c r="J22" s="29"/>
      <c r="K22" s="29"/>
      <c r="L22" s="25"/>
    </row>
    <row r="23" spans="1:12" x14ac:dyDescent="0.15">
      <c r="A23" s="26">
        <v>17</v>
      </c>
      <c r="B23" s="9" t="s">
        <v>82</v>
      </c>
      <c r="C23" s="30" t="s">
        <v>280</v>
      </c>
      <c r="D23" s="33">
        <v>0</v>
      </c>
      <c r="F23" s="25">
        <f>ROUND(SUMIF(Определители!I6:I10,"=1",'Базовые цены с учетом расхода'!H6:H10),2)</f>
        <v>0</v>
      </c>
      <c r="G23" s="25"/>
      <c r="H23" s="25"/>
      <c r="I23" s="25"/>
      <c r="J23" s="29"/>
      <c r="K23" s="29"/>
      <c r="L23" s="25"/>
    </row>
    <row r="24" spans="1:12" x14ac:dyDescent="0.15">
      <c r="A24" s="26">
        <v>18</v>
      </c>
      <c r="B24" s="9" t="s">
        <v>92</v>
      </c>
      <c r="C24" s="30" t="s">
        <v>280</v>
      </c>
      <c r="D24" s="33">
        <v>0</v>
      </c>
      <c r="F24" s="25">
        <f>ROUND(SUMIF(Определители!I6:I10,"=1",'Базовые цены с учетом расхода'!N6:N10),2)</f>
        <v>73.349999999999994</v>
      </c>
      <c r="G24" s="25"/>
      <c r="H24" s="25"/>
      <c r="I24" s="25"/>
      <c r="J24" s="29"/>
      <c r="K24" s="29"/>
      <c r="L24" s="25"/>
    </row>
    <row r="25" spans="1:12" x14ac:dyDescent="0.15">
      <c r="A25" s="26">
        <v>19</v>
      </c>
      <c r="B25" s="9" t="s">
        <v>93</v>
      </c>
      <c r="C25" s="30" t="s">
        <v>280</v>
      </c>
      <c r="D25" s="33">
        <v>0</v>
      </c>
      <c r="F25" s="25">
        <f>ROUND(SUMIF(Определители!I6:I10,"=1",'Базовые цены с учетом расхода'!O6:O10),2)</f>
        <v>47.67</v>
      </c>
      <c r="G25" s="25"/>
      <c r="H25" s="25"/>
      <c r="I25" s="25"/>
      <c r="J25" s="29"/>
      <c r="K25" s="29"/>
      <c r="L25" s="25"/>
    </row>
    <row r="26" spans="1:12" x14ac:dyDescent="0.15">
      <c r="A26" s="26">
        <v>20</v>
      </c>
      <c r="B26" s="9" t="s">
        <v>75</v>
      </c>
      <c r="C26" s="30" t="s">
        <v>280</v>
      </c>
      <c r="D26" s="33">
        <v>0</v>
      </c>
      <c r="F26" s="25">
        <f ca="1">ROUND(СУММПРОИЗВЕСЛИ(1,Определители!I6:I10," ",'Базовые цены с учетом расхода'!M6:M10,Начисления!I6:I10,0),2)</f>
        <v>0</v>
      </c>
      <c r="G26" s="25"/>
      <c r="H26" s="25"/>
      <c r="I26" s="25"/>
      <c r="J26" s="29"/>
      <c r="K26" s="29"/>
      <c r="L26" s="25"/>
    </row>
    <row r="27" spans="1:12" x14ac:dyDescent="0.15">
      <c r="A27" s="26">
        <v>21</v>
      </c>
      <c r="B27" s="9" t="s">
        <v>85</v>
      </c>
      <c r="C27" s="30" t="s">
        <v>281</v>
      </c>
      <c r="D27" s="33">
        <v>0</v>
      </c>
      <c r="F27" s="25">
        <f>ROUND((F18+F24+F25),2)</f>
        <v>230.77</v>
      </c>
      <c r="G27" s="25"/>
      <c r="H27" s="25"/>
      <c r="I27" s="25"/>
      <c r="J27" s="29"/>
      <c r="K27" s="29"/>
      <c r="L27" s="25"/>
    </row>
    <row r="28" spans="1:12" x14ac:dyDescent="0.15">
      <c r="A28" s="26">
        <v>22</v>
      </c>
      <c r="B28" s="9" t="s">
        <v>86</v>
      </c>
      <c r="C28" s="30" t="s">
        <v>280</v>
      </c>
      <c r="D28" s="33">
        <v>0</v>
      </c>
      <c r="F28" s="25">
        <f>ROUND(SUMIF(Определители!I6:I10,"=2",'Базовые цены с учетом расхода'!B6:B10),2)</f>
        <v>20.04</v>
      </c>
      <c r="G28" s="25">
        <f>ROUND(SUMIF(Определители!I6:I10,"=2",'Базовые цены с учетом расхода'!C6:C10),2)</f>
        <v>14.75</v>
      </c>
      <c r="H28" s="25">
        <f>ROUND(SUMIF(Определители!I6:I10,"=2",'Базовые цены с учетом расхода'!D6:D10),2)</f>
        <v>5.29</v>
      </c>
      <c r="I28" s="25">
        <f>ROUND(SUMIF(Определители!I6:I10,"=2",'Базовые цены с учетом расхода'!E6:E10),2)</f>
        <v>0</v>
      </c>
      <c r="J28" s="29">
        <f>ROUND(SUMIF(Определители!I6:I10,"=2",'Базовые цены с учетом расхода'!I6:I10),8)</f>
        <v>1.45</v>
      </c>
      <c r="K28" s="29">
        <f>ROUND(SUMIF(Определители!I6:I10,"=2",'Базовые цены с учетом расхода'!K6:K10),8)</f>
        <v>0</v>
      </c>
      <c r="L28" s="25">
        <f>ROUND(SUMIF(Определители!I6:I10,"=2",'Базовые цены с учетом расхода'!F6:F10),2)</f>
        <v>0</v>
      </c>
    </row>
    <row r="29" spans="1:12" x14ac:dyDescent="0.15">
      <c r="A29" s="26">
        <v>23</v>
      </c>
      <c r="B29" s="9" t="s">
        <v>78</v>
      </c>
      <c r="C29" s="30" t="s">
        <v>280</v>
      </c>
      <c r="D29" s="33">
        <v>0</v>
      </c>
      <c r="F29" s="25"/>
      <c r="G29" s="25"/>
      <c r="H29" s="25"/>
      <c r="I29" s="25"/>
      <c r="J29" s="29"/>
      <c r="K29" s="29"/>
      <c r="L29" s="25"/>
    </row>
    <row r="30" spans="1:12" x14ac:dyDescent="0.15">
      <c r="A30" s="26">
        <v>24</v>
      </c>
      <c r="B30" s="9" t="s">
        <v>87</v>
      </c>
      <c r="C30" s="30" t="s">
        <v>280</v>
      </c>
      <c r="D30" s="33">
        <v>0</v>
      </c>
      <c r="F30" s="25">
        <f ca="1">ROUND(СУММЕСЛИ2(Определители!I6:I10,"2",Определители!G6:G10,"1",'Базовые цены с учетом расхода'!B6:B10),2)</f>
        <v>0</v>
      </c>
      <c r="G30" s="25"/>
      <c r="H30" s="25"/>
      <c r="I30" s="25"/>
      <c r="J30" s="29"/>
      <c r="K30" s="29"/>
      <c r="L30" s="25"/>
    </row>
    <row r="31" spans="1:12" x14ac:dyDescent="0.15">
      <c r="A31" s="26">
        <v>25</v>
      </c>
      <c r="B31" s="9" t="s">
        <v>82</v>
      </c>
      <c r="C31" s="30" t="s">
        <v>280</v>
      </c>
      <c r="D31" s="33">
        <v>0</v>
      </c>
      <c r="F31" s="25">
        <f>ROUND(SUMIF(Определители!I6:I10,"=2",'Базовые цены с учетом расхода'!H6:H10),2)</f>
        <v>0</v>
      </c>
      <c r="G31" s="25"/>
      <c r="H31" s="25"/>
      <c r="I31" s="25"/>
      <c r="J31" s="29"/>
      <c r="K31" s="29"/>
      <c r="L31" s="25"/>
    </row>
    <row r="32" spans="1:12" x14ac:dyDescent="0.15">
      <c r="A32" s="26">
        <v>26</v>
      </c>
      <c r="B32" s="9" t="s">
        <v>92</v>
      </c>
      <c r="C32" s="30" t="s">
        <v>280</v>
      </c>
      <c r="D32" s="33">
        <v>0</v>
      </c>
      <c r="F32" s="25">
        <f>ROUND(SUMIF(Определители!I6:I10,"=2",'Базовые цены с учетом расхода'!N6:N10),2)</f>
        <v>16.670000000000002</v>
      </c>
      <c r="G32" s="25"/>
      <c r="H32" s="25"/>
      <c r="I32" s="25"/>
      <c r="J32" s="29"/>
      <c r="K32" s="29"/>
      <c r="L32" s="25"/>
    </row>
    <row r="33" spans="1:12" x14ac:dyDescent="0.15">
      <c r="A33" s="26">
        <v>27</v>
      </c>
      <c r="B33" s="9" t="s">
        <v>93</v>
      </c>
      <c r="C33" s="30" t="s">
        <v>280</v>
      </c>
      <c r="D33" s="33">
        <v>0</v>
      </c>
      <c r="F33" s="25">
        <f>ROUND(SUMIF(Определители!I6:I10,"=2",'Базовые цены с учетом расхода'!O6:O10),2)</f>
        <v>8.85</v>
      </c>
      <c r="G33" s="25"/>
      <c r="H33" s="25"/>
      <c r="I33" s="25"/>
      <c r="J33" s="29"/>
      <c r="K33" s="29"/>
      <c r="L33" s="25"/>
    </row>
    <row r="34" spans="1:12" x14ac:dyDescent="0.15">
      <c r="A34" s="26">
        <v>28</v>
      </c>
      <c r="B34" s="9" t="s">
        <v>90</v>
      </c>
      <c r="C34" s="30" t="s">
        <v>281</v>
      </c>
      <c r="D34" s="33">
        <v>0</v>
      </c>
      <c r="F34" s="25">
        <f>ROUND((F28+F32+F33),2)</f>
        <v>45.56</v>
      </c>
      <c r="G34" s="25"/>
      <c r="H34" s="25"/>
      <c r="I34" s="25"/>
      <c r="J34" s="29"/>
      <c r="K34" s="29"/>
      <c r="L34" s="25"/>
    </row>
    <row r="35" spans="1:12" x14ac:dyDescent="0.15">
      <c r="A35" s="26">
        <v>29</v>
      </c>
      <c r="B35" s="9" t="s">
        <v>91</v>
      </c>
      <c r="C35" s="30" t="s">
        <v>280</v>
      </c>
      <c r="D35" s="33">
        <v>0</v>
      </c>
      <c r="F35" s="25">
        <f>ROUND(SUMIF(Определители!I6:I10,"=3",'Базовые цены с учетом расхода'!B6:B10),2)</f>
        <v>0</v>
      </c>
      <c r="G35" s="25">
        <f>ROUND(SUMIF(Определители!I6:I10,"=3",'Базовые цены с учетом расхода'!C6:C10),2)</f>
        <v>0</v>
      </c>
      <c r="H35" s="25">
        <f>ROUND(SUMIF(Определители!I6:I10,"=3",'Базовые цены с учетом расхода'!D6:D10),2)</f>
        <v>0</v>
      </c>
      <c r="I35" s="25">
        <f>ROUND(SUMIF(Определители!I6:I10,"=3",'Базовые цены с учетом расхода'!E6:E10),2)</f>
        <v>0</v>
      </c>
      <c r="J35" s="29">
        <f>ROUND(SUMIF(Определители!I6:I10,"=3",'Базовые цены с учетом расхода'!I6:I10),8)</f>
        <v>0</v>
      </c>
      <c r="K35" s="29">
        <f>ROUND(SUMIF(Определители!I6:I10,"=3",'Базовые цены с учетом расхода'!K6:K10),8)</f>
        <v>0</v>
      </c>
      <c r="L35" s="25">
        <f>ROUND(SUMIF(Определители!I6:I10,"=3",'Базовые цены с учетом расхода'!F6:F10),2)</f>
        <v>0</v>
      </c>
    </row>
    <row r="36" spans="1:12" x14ac:dyDescent="0.15">
      <c r="A36" s="26">
        <v>30</v>
      </c>
      <c r="B36" s="9" t="s">
        <v>82</v>
      </c>
      <c r="C36" s="30" t="s">
        <v>280</v>
      </c>
      <c r="D36" s="33">
        <v>0</v>
      </c>
      <c r="F36" s="25">
        <f>ROUND(SUMIF(Определители!I6:I10,"=3",'Базовые цены с учетом расхода'!H6:H10),2)</f>
        <v>0</v>
      </c>
      <c r="G36" s="25"/>
      <c r="H36" s="25"/>
      <c r="I36" s="25"/>
      <c r="J36" s="29"/>
      <c r="K36" s="29"/>
      <c r="L36" s="25"/>
    </row>
    <row r="37" spans="1:12" x14ac:dyDescent="0.15">
      <c r="A37" s="26">
        <v>31</v>
      </c>
      <c r="B37" s="9" t="s">
        <v>92</v>
      </c>
      <c r="C37" s="30" t="s">
        <v>280</v>
      </c>
      <c r="D37" s="33">
        <v>0</v>
      </c>
      <c r="F37" s="25">
        <f>ROUND(SUMIF(Определители!I6:I10,"=3",'Базовые цены с учетом расхода'!N6:N10),2)</f>
        <v>0</v>
      </c>
      <c r="G37" s="25"/>
      <c r="H37" s="25"/>
      <c r="I37" s="25"/>
      <c r="J37" s="29"/>
      <c r="K37" s="29"/>
      <c r="L37" s="25"/>
    </row>
    <row r="38" spans="1:12" x14ac:dyDescent="0.15">
      <c r="A38" s="26">
        <v>32</v>
      </c>
      <c r="B38" s="9" t="s">
        <v>93</v>
      </c>
      <c r="C38" s="30" t="s">
        <v>280</v>
      </c>
      <c r="D38" s="33">
        <v>0</v>
      </c>
      <c r="F38" s="25">
        <f>ROUND(SUMIF(Определители!I6:I10,"=3",'Базовые цены с учетом расхода'!O6:O10),2)</f>
        <v>0</v>
      </c>
      <c r="G38" s="25"/>
      <c r="H38" s="25"/>
      <c r="I38" s="25"/>
      <c r="J38" s="29"/>
      <c r="K38" s="29"/>
      <c r="L38" s="25"/>
    </row>
    <row r="39" spans="1:12" x14ac:dyDescent="0.15">
      <c r="A39" s="26">
        <v>33</v>
      </c>
      <c r="B39" s="9" t="s">
        <v>94</v>
      </c>
      <c r="C39" s="30" t="s">
        <v>281</v>
      </c>
      <c r="D39" s="33">
        <v>0</v>
      </c>
      <c r="F39" s="25">
        <f>ROUND((F35+F37+F38),2)</f>
        <v>0</v>
      </c>
      <c r="G39" s="25"/>
      <c r="H39" s="25"/>
      <c r="I39" s="25"/>
      <c r="J39" s="29"/>
      <c r="K39" s="29"/>
      <c r="L39" s="25"/>
    </row>
    <row r="40" spans="1:12" x14ac:dyDescent="0.15">
      <c r="A40" s="26">
        <v>34</v>
      </c>
      <c r="B40" s="9" t="s">
        <v>95</v>
      </c>
      <c r="C40" s="30" t="s">
        <v>280</v>
      </c>
      <c r="D40" s="33">
        <v>0</v>
      </c>
      <c r="F40" s="25">
        <f>ROUND(SUMIF(Определители!I6:I10,"=4",'Базовые цены с учетом расхода'!B6:B10),2)</f>
        <v>0</v>
      </c>
      <c r="G40" s="25">
        <f>ROUND(SUMIF(Определители!I6:I10,"=4",'Базовые цены с учетом расхода'!C6:C10),2)</f>
        <v>0</v>
      </c>
      <c r="H40" s="25">
        <f>ROUND(SUMIF(Определители!I6:I10,"=4",'Базовые цены с учетом расхода'!D6:D10),2)</f>
        <v>0</v>
      </c>
      <c r="I40" s="25">
        <f>ROUND(SUMIF(Определители!I6:I10,"=4",'Базовые цены с учетом расхода'!E6:E10),2)</f>
        <v>0</v>
      </c>
      <c r="J40" s="29">
        <f>ROUND(SUMIF(Определители!I6:I10,"=4",'Базовые цены с учетом расхода'!I6:I10),8)</f>
        <v>0</v>
      </c>
      <c r="K40" s="29">
        <f>ROUND(SUMIF(Определители!I6:I10,"=4",'Базовые цены с учетом расхода'!K6:K10),8)</f>
        <v>0</v>
      </c>
      <c r="L40" s="25">
        <f>ROUND(SUMIF(Определители!I6:I10,"=4",'Базовые цены с учетом расхода'!F6:F10),2)</f>
        <v>0</v>
      </c>
    </row>
    <row r="41" spans="1:12" x14ac:dyDescent="0.15">
      <c r="A41" s="26">
        <v>35</v>
      </c>
      <c r="B41" s="9" t="s">
        <v>78</v>
      </c>
      <c r="C41" s="30" t="s">
        <v>280</v>
      </c>
      <c r="D41" s="33">
        <v>0</v>
      </c>
      <c r="F41" s="25"/>
      <c r="G41" s="25"/>
      <c r="H41" s="25"/>
      <c r="I41" s="25"/>
      <c r="J41" s="29"/>
      <c r="K41" s="29"/>
      <c r="L41" s="25"/>
    </row>
    <row r="42" spans="1:12" x14ac:dyDescent="0.15">
      <c r="A42" s="26">
        <v>36</v>
      </c>
      <c r="B42" s="9" t="s">
        <v>96</v>
      </c>
      <c r="C42" s="30" t="s">
        <v>280</v>
      </c>
      <c r="D42" s="33">
        <v>0</v>
      </c>
      <c r="F42" s="25">
        <f>ROUND(SUMIF(Определители!I6:I10,"=4",'Базовые цены с учетом расхода'!AJ6:AJ10),2)</f>
        <v>0</v>
      </c>
      <c r="G42" s="25">
        <f>ROUND(SUMIF(Определители!I6:I10,"=4",'Базовые цены с учетом расхода'!AI6:AI10),2)</f>
        <v>0</v>
      </c>
      <c r="H42" s="25">
        <f>ROUND(SUMIF(Определители!I6:I10,"=4",'Базовые цены с учетом расхода'!AH6:AH10),2)</f>
        <v>0</v>
      </c>
      <c r="I42" s="25">
        <f>ROUND(SUMIF(Определители!I6:I10,"=4",'Базовые цены с учетом расхода'!V6:V10),2)</f>
        <v>0</v>
      </c>
      <c r="J42" s="29"/>
      <c r="K42" s="29"/>
      <c r="L42" s="25"/>
    </row>
    <row r="43" spans="1:12" x14ac:dyDescent="0.15">
      <c r="A43" s="26">
        <v>37</v>
      </c>
      <c r="B43" s="9" t="s">
        <v>82</v>
      </c>
      <c r="C43" s="30" t="s">
        <v>280</v>
      </c>
      <c r="D43" s="33">
        <v>0</v>
      </c>
      <c r="F43" s="25">
        <f>ROUND(SUMIF(Определители!I6:I10,"=4",'Базовые цены с учетом расхода'!H6:H10),2)</f>
        <v>0</v>
      </c>
      <c r="G43" s="25"/>
      <c r="H43" s="25"/>
      <c r="I43" s="25"/>
      <c r="J43" s="29"/>
      <c r="K43" s="29"/>
      <c r="L43" s="25"/>
    </row>
    <row r="44" spans="1:12" x14ac:dyDescent="0.15">
      <c r="A44" s="26">
        <v>38</v>
      </c>
      <c r="B44" s="9" t="s">
        <v>92</v>
      </c>
      <c r="C44" s="30" t="s">
        <v>280</v>
      </c>
      <c r="D44" s="33">
        <v>0</v>
      </c>
      <c r="F44" s="25">
        <f>ROUND(SUMIF(Определители!I6:I10,"=4",'Базовые цены с учетом расхода'!N6:N10),2)</f>
        <v>0</v>
      </c>
      <c r="G44" s="25"/>
      <c r="H44" s="25"/>
      <c r="I44" s="25"/>
      <c r="J44" s="29"/>
      <c r="K44" s="29"/>
      <c r="L44" s="25"/>
    </row>
    <row r="45" spans="1:12" x14ac:dyDescent="0.15">
      <c r="A45" s="26">
        <v>39</v>
      </c>
      <c r="B45" s="9" t="s">
        <v>93</v>
      </c>
      <c r="C45" s="30" t="s">
        <v>280</v>
      </c>
      <c r="D45" s="33">
        <v>0</v>
      </c>
      <c r="F45" s="25">
        <f>ROUND(SUMIF(Определители!I6:I10,"=4",'Базовые цены с учетом расхода'!O6:O10),2)</f>
        <v>0</v>
      </c>
      <c r="G45" s="25"/>
      <c r="H45" s="25"/>
      <c r="I45" s="25"/>
      <c r="J45" s="29"/>
      <c r="K45" s="29"/>
      <c r="L45" s="25"/>
    </row>
    <row r="46" spans="1:12" x14ac:dyDescent="0.15">
      <c r="A46" s="26">
        <v>40</v>
      </c>
      <c r="B46" s="9" t="s">
        <v>75</v>
      </c>
      <c r="C46" s="30" t="s">
        <v>280</v>
      </c>
      <c r="D46" s="33">
        <v>0</v>
      </c>
      <c r="F46" s="25">
        <f ca="1">ROUND(СУММПРОИЗВЕСЛИ(1,Определители!I6:I10," ",'Базовые цены с учетом расхода'!M6:M10,Начисления!I6:I10,0),2)</f>
        <v>0</v>
      </c>
      <c r="G46" s="25"/>
      <c r="H46" s="25"/>
      <c r="I46" s="25"/>
      <c r="J46" s="29"/>
      <c r="K46" s="29"/>
      <c r="L46" s="25"/>
    </row>
    <row r="47" spans="1:12" x14ac:dyDescent="0.15">
      <c r="A47" s="26">
        <v>41</v>
      </c>
      <c r="B47" s="9" t="s">
        <v>97</v>
      </c>
      <c r="C47" s="30" t="s">
        <v>281</v>
      </c>
      <c r="D47" s="33">
        <v>0</v>
      </c>
      <c r="F47" s="25">
        <f>ROUND((F40+F44+F45),2)</f>
        <v>0</v>
      </c>
      <c r="G47" s="25"/>
      <c r="H47" s="25"/>
      <c r="I47" s="25"/>
      <c r="J47" s="29"/>
      <c r="K47" s="29"/>
      <c r="L47" s="25"/>
    </row>
    <row r="48" spans="1:12" x14ac:dyDescent="0.15">
      <c r="A48" s="26">
        <v>42</v>
      </c>
      <c r="B48" s="9" t="s">
        <v>98</v>
      </c>
      <c r="C48" s="30" t="s">
        <v>280</v>
      </c>
      <c r="D48" s="33">
        <v>0</v>
      </c>
      <c r="F48" s="25">
        <f>ROUND(SUMIF(Определители!I6:I10,"=5",'Базовые цены с учетом расхода'!B6:B10),2)</f>
        <v>0</v>
      </c>
      <c r="G48" s="25">
        <f>ROUND(SUMIF(Определители!I6:I10,"=5",'Базовые цены с учетом расхода'!C6:C10),2)</f>
        <v>0</v>
      </c>
      <c r="H48" s="25">
        <f>ROUND(SUMIF(Определители!I6:I10,"=5",'Базовые цены с учетом расхода'!D6:D10),2)</f>
        <v>0</v>
      </c>
      <c r="I48" s="25">
        <f>ROUND(SUMIF(Определители!I6:I10,"=5",'Базовые цены с учетом расхода'!E6:E10),2)</f>
        <v>0</v>
      </c>
      <c r="J48" s="29">
        <f>ROUND(SUMIF(Определители!I6:I10,"=5",'Базовые цены с учетом расхода'!I6:I10),8)</f>
        <v>0</v>
      </c>
      <c r="K48" s="29">
        <f>ROUND(SUMIF(Определители!I6:I10,"=5",'Базовые цены с учетом расхода'!K6:K10),8)</f>
        <v>0</v>
      </c>
      <c r="L48" s="25">
        <f>ROUND(SUMIF(Определители!I6:I10,"=5",'Базовые цены с учетом расхода'!F6:F10),2)</f>
        <v>0</v>
      </c>
    </row>
    <row r="49" spans="1:12" x14ac:dyDescent="0.15">
      <c r="A49" s="26">
        <v>43</v>
      </c>
      <c r="B49" s="9" t="s">
        <v>82</v>
      </c>
      <c r="C49" s="30" t="s">
        <v>280</v>
      </c>
      <c r="D49" s="33">
        <v>0</v>
      </c>
      <c r="F49" s="25">
        <f>ROUND(SUMIF(Определители!I6:I10,"=5",'Базовые цены с учетом расхода'!H6:H10),2)</f>
        <v>0</v>
      </c>
      <c r="G49" s="25"/>
      <c r="H49" s="25"/>
      <c r="I49" s="25"/>
      <c r="J49" s="29"/>
      <c r="K49" s="29"/>
      <c r="L49" s="25"/>
    </row>
    <row r="50" spans="1:12" x14ac:dyDescent="0.15">
      <c r="A50" s="26">
        <v>44</v>
      </c>
      <c r="B50" s="9" t="s">
        <v>92</v>
      </c>
      <c r="C50" s="30" t="s">
        <v>280</v>
      </c>
      <c r="D50" s="33">
        <v>0</v>
      </c>
      <c r="F50" s="25">
        <f>ROUND(SUMIF(Определители!I6:I10,"=5",'Базовые цены с учетом расхода'!N6:N10),2)</f>
        <v>0</v>
      </c>
      <c r="G50" s="25"/>
      <c r="H50" s="25"/>
      <c r="I50" s="25"/>
      <c r="J50" s="29"/>
      <c r="K50" s="29"/>
      <c r="L50" s="25"/>
    </row>
    <row r="51" spans="1:12" x14ac:dyDescent="0.15">
      <c r="A51" s="26">
        <v>45</v>
      </c>
      <c r="B51" s="9" t="s">
        <v>93</v>
      </c>
      <c r="C51" s="30" t="s">
        <v>280</v>
      </c>
      <c r="D51" s="33">
        <v>0</v>
      </c>
      <c r="F51" s="25">
        <f>ROUND(SUMIF(Определители!I6:I10,"=5",'Базовые цены с учетом расхода'!O6:O10),2)</f>
        <v>0</v>
      </c>
      <c r="G51" s="25"/>
      <c r="H51" s="25"/>
      <c r="I51" s="25"/>
      <c r="J51" s="29"/>
      <c r="K51" s="29"/>
      <c r="L51" s="25"/>
    </row>
    <row r="52" spans="1:12" x14ac:dyDescent="0.15">
      <c r="A52" s="26">
        <v>46</v>
      </c>
      <c r="B52" s="9" t="s">
        <v>99</v>
      </c>
      <c r="C52" s="30" t="s">
        <v>281</v>
      </c>
      <c r="D52" s="33">
        <v>0</v>
      </c>
      <c r="F52" s="25">
        <f>ROUND((F48+F50+F51),2)</f>
        <v>0</v>
      </c>
      <c r="G52" s="25"/>
      <c r="H52" s="25"/>
      <c r="I52" s="25"/>
      <c r="J52" s="29"/>
      <c r="K52" s="29"/>
      <c r="L52" s="25"/>
    </row>
    <row r="53" spans="1:12" x14ac:dyDescent="0.15">
      <c r="A53" s="26">
        <v>47</v>
      </c>
      <c r="B53" s="9" t="s">
        <v>100</v>
      </c>
      <c r="C53" s="30" t="s">
        <v>280</v>
      </c>
      <c r="D53" s="33">
        <v>0</v>
      </c>
      <c r="F53" s="25">
        <f>ROUND(SUMIF(Определители!I6:I10,"=6",'Базовые цены с учетом расхода'!B6:B10),2)</f>
        <v>0</v>
      </c>
      <c r="G53" s="25">
        <f>ROUND(SUMIF(Определители!I6:I10,"=6",'Базовые цены с учетом расхода'!C6:C10),2)</f>
        <v>0</v>
      </c>
      <c r="H53" s="25">
        <f>ROUND(SUMIF(Определители!I6:I10,"=6",'Базовые цены с учетом расхода'!D6:D10),2)</f>
        <v>0</v>
      </c>
      <c r="I53" s="25">
        <f>ROUND(SUMIF(Определители!I6:I10,"=6",'Базовые цены с учетом расхода'!E6:E10),2)</f>
        <v>0</v>
      </c>
      <c r="J53" s="29">
        <f>ROUND(SUMIF(Определители!I6:I10,"=6",'Базовые цены с учетом расхода'!I6:I10),8)</f>
        <v>0</v>
      </c>
      <c r="K53" s="29">
        <f>ROUND(SUMIF(Определители!I6:I10,"=6",'Базовые цены с учетом расхода'!K6:K10),8)</f>
        <v>0</v>
      </c>
      <c r="L53" s="25">
        <f>ROUND(SUMIF(Определители!I6:I10,"=6",'Базовые цены с учетом расхода'!F6:F10),2)</f>
        <v>0</v>
      </c>
    </row>
    <row r="54" spans="1:12" x14ac:dyDescent="0.15">
      <c r="A54" s="26">
        <v>48</v>
      </c>
      <c r="B54" s="9" t="s">
        <v>82</v>
      </c>
      <c r="C54" s="30" t="s">
        <v>280</v>
      </c>
      <c r="D54" s="33">
        <v>0</v>
      </c>
      <c r="F54" s="25">
        <f>ROUND(SUMIF(Определители!I6:I10,"=6",'Базовые цены с учетом расхода'!H6:H10),2)</f>
        <v>0</v>
      </c>
      <c r="G54" s="25"/>
      <c r="H54" s="25"/>
      <c r="I54" s="25"/>
      <c r="J54" s="29"/>
      <c r="K54" s="29"/>
      <c r="L54" s="25"/>
    </row>
    <row r="55" spans="1:12" x14ac:dyDescent="0.15">
      <c r="A55" s="26">
        <v>49</v>
      </c>
      <c r="B55" s="9" t="s">
        <v>92</v>
      </c>
      <c r="C55" s="30" t="s">
        <v>280</v>
      </c>
      <c r="D55" s="33">
        <v>0</v>
      </c>
      <c r="F55" s="25">
        <f>ROUND(SUMIF(Определители!I6:I10,"=6",'Базовые цены с учетом расхода'!N6:N10),2)</f>
        <v>0</v>
      </c>
      <c r="G55" s="25"/>
      <c r="H55" s="25"/>
      <c r="I55" s="25"/>
      <c r="J55" s="29"/>
      <c r="K55" s="29"/>
      <c r="L55" s="25"/>
    </row>
    <row r="56" spans="1:12" x14ac:dyDescent="0.15">
      <c r="A56" s="26">
        <v>50</v>
      </c>
      <c r="B56" s="9" t="s">
        <v>93</v>
      </c>
      <c r="C56" s="30" t="s">
        <v>280</v>
      </c>
      <c r="D56" s="33">
        <v>0</v>
      </c>
      <c r="F56" s="25">
        <f>ROUND(SUMIF(Определители!I6:I10,"=6",'Базовые цены с учетом расхода'!O6:O10),2)</f>
        <v>0</v>
      </c>
      <c r="G56" s="25"/>
      <c r="H56" s="25"/>
      <c r="I56" s="25"/>
      <c r="J56" s="29"/>
      <c r="K56" s="29"/>
      <c r="L56" s="25"/>
    </row>
    <row r="57" spans="1:12" x14ac:dyDescent="0.15">
      <c r="A57" s="26">
        <v>51</v>
      </c>
      <c r="B57" s="9" t="s">
        <v>101</v>
      </c>
      <c r="C57" s="30" t="s">
        <v>281</v>
      </c>
      <c r="D57" s="33">
        <v>0</v>
      </c>
      <c r="F57" s="25">
        <f>ROUND((F53+F55+F56),2)</f>
        <v>0</v>
      </c>
      <c r="G57" s="25"/>
      <c r="H57" s="25"/>
      <c r="I57" s="25"/>
      <c r="J57" s="29"/>
      <c r="K57" s="29"/>
      <c r="L57" s="25"/>
    </row>
    <row r="58" spans="1:12" x14ac:dyDescent="0.15">
      <c r="A58" s="26">
        <v>52</v>
      </c>
      <c r="B58" s="9" t="s">
        <v>102</v>
      </c>
      <c r="C58" s="30" t="s">
        <v>280</v>
      </c>
      <c r="D58" s="33">
        <v>0</v>
      </c>
      <c r="F58" s="25">
        <f>ROUND(SUMIF(Определители!I6:I10,"=7",'Базовые цены с учетом расхода'!B6:B10),2)</f>
        <v>0</v>
      </c>
      <c r="G58" s="25">
        <f>ROUND(SUMIF(Определители!I6:I10,"=7",'Базовые цены с учетом расхода'!C6:C10),2)</f>
        <v>0</v>
      </c>
      <c r="H58" s="25">
        <f>ROUND(SUMIF(Определители!I6:I10,"=7",'Базовые цены с учетом расхода'!D6:D10),2)</f>
        <v>0</v>
      </c>
      <c r="I58" s="25">
        <f>ROUND(SUMIF(Определители!I6:I10,"=7",'Базовые цены с учетом расхода'!E6:E10),2)</f>
        <v>0</v>
      </c>
      <c r="J58" s="29">
        <f>ROUND(SUMIF(Определители!I6:I10,"=7",'Базовые цены с учетом расхода'!I6:I10),8)</f>
        <v>0</v>
      </c>
      <c r="K58" s="29">
        <f>ROUND(SUMIF(Определители!I6:I10,"=7",'Базовые цены с учетом расхода'!K6:K10),8)</f>
        <v>0</v>
      </c>
      <c r="L58" s="25">
        <f>ROUND(SUMIF(Определители!I6:I10,"=7",'Базовые цены с учетом расхода'!F6:F10),2)</f>
        <v>0</v>
      </c>
    </row>
    <row r="59" spans="1:12" x14ac:dyDescent="0.15">
      <c r="A59" s="26">
        <v>53</v>
      </c>
      <c r="B59" s="9" t="s">
        <v>78</v>
      </c>
      <c r="C59" s="30" t="s">
        <v>280</v>
      </c>
      <c r="D59" s="33">
        <v>0</v>
      </c>
      <c r="F59" s="25"/>
      <c r="G59" s="25"/>
      <c r="H59" s="25"/>
      <c r="I59" s="25"/>
      <c r="J59" s="29"/>
      <c r="K59" s="29"/>
      <c r="L59" s="25"/>
    </row>
    <row r="60" spans="1:12" x14ac:dyDescent="0.15">
      <c r="A60" s="26">
        <v>54</v>
      </c>
      <c r="B60" s="9" t="s">
        <v>87</v>
      </c>
      <c r="C60" s="30" t="s">
        <v>280</v>
      </c>
      <c r="D60" s="33">
        <v>0</v>
      </c>
      <c r="F60" s="25">
        <f ca="1">ROUND(СУММЕСЛИ2(Определители!I6:I10,"2",Определители!G6:G10,"1",'Базовые цены с учетом расхода'!B6:B10),2)</f>
        <v>0</v>
      </c>
      <c r="G60" s="25"/>
      <c r="H60" s="25"/>
      <c r="I60" s="25"/>
      <c r="J60" s="29"/>
      <c r="K60" s="29"/>
      <c r="L60" s="25"/>
    </row>
    <row r="61" spans="1:12" x14ac:dyDescent="0.15">
      <c r="A61" s="26">
        <v>55</v>
      </c>
      <c r="B61" s="9" t="s">
        <v>82</v>
      </c>
      <c r="C61" s="30" t="s">
        <v>280</v>
      </c>
      <c r="D61" s="33">
        <v>0</v>
      </c>
      <c r="F61" s="25">
        <f>ROUND(SUMIF(Определители!I6:I10,"=7",'Базовые цены с учетом расхода'!H6:H10),2)</f>
        <v>0</v>
      </c>
      <c r="G61" s="25"/>
      <c r="H61" s="25"/>
      <c r="I61" s="25"/>
      <c r="J61" s="29"/>
      <c r="K61" s="29"/>
      <c r="L61" s="25"/>
    </row>
    <row r="62" spans="1:12" x14ac:dyDescent="0.15">
      <c r="A62" s="26">
        <v>56</v>
      </c>
      <c r="B62" s="9" t="s">
        <v>92</v>
      </c>
      <c r="C62" s="30" t="s">
        <v>280</v>
      </c>
      <c r="D62" s="33">
        <v>0</v>
      </c>
      <c r="F62" s="25">
        <f>ROUND(SUMIF(Определители!I6:I10,"=7",'Базовые цены с учетом расхода'!N6:N10),2)</f>
        <v>0</v>
      </c>
      <c r="G62" s="25"/>
      <c r="H62" s="25"/>
      <c r="I62" s="25"/>
      <c r="J62" s="29"/>
      <c r="K62" s="29"/>
      <c r="L62" s="25"/>
    </row>
    <row r="63" spans="1:12" x14ac:dyDescent="0.15">
      <c r="A63" s="26">
        <v>57</v>
      </c>
      <c r="B63" s="9" t="s">
        <v>93</v>
      </c>
      <c r="C63" s="30" t="s">
        <v>280</v>
      </c>
      <c r="D63" s="33">
        <v>0</v>
      </c>
      <c r="F63" s="25">
        <f>ROUND(SUMIF(Определители!I6:I10,"=7",'Базовые цены с учетом расхода'!O6:O10),2)</f>
        <v>0</v>
      </c>
      <c r="G63" s="25"/>
      <c r="H63" s="25"/>
      <c r="I63" s="25"/>
      <c r="J63" s="29"/>
      <c r="K63" s="29"/>
      <c r="L63" s="25"/>
    </row>
    <row r="64" spans="1:12" x14ac:dyDescent="0.15">
      <c r="A64" s="26">
        <v>58</v>
      </c>
      <c r="B64" s="9" t="s">
        <v>103</v>
      </c>
      <c r="C64" s="30" t="s">
        <v>281</v>
      </c>
      <c r="D64" s="33">
        <v>0</v>
      </c>
      <c r="F64" s="25">
        <f>ROUND((F58+F62+F63),2)</f>
        <v>0</v>
      </c>
      <c r="G64" s="25"/>
      <c r="H64" s="25"/>
      <c r="I64" s="25"/>
      <c r="J64" s="29"/>
      <c r="K64" s="29"/>
      <c r="L64" s="25"/>
    </row>
    <row r="65" spans="1:12" x14ac:dyDescent="0.15">
      <c r="A65" s="26">
        <v>59</v>
      </c>
      <c r="B65" s="9" t="s">
        <v>104</v>
      </c>
      <c r="C65" s="30" t="s">
        <v>280</v>
      </c>
      <c r="D65" s="33">
        <v>0</v>
      </c>
      <c r="F65" s="25">
        <f>ROUND(SUMIF(Определители!I6:I10,"=;",'Базовые цены с учетом расхода'!B6:B10),2)</f>
        <v>0</v>
      </c>
      <c r="G65" s="25">
        <f>ROUND(SUMIF(Определители!I6:I10,"=;",'Базовые цены с учетом расхода'!C6:C10),2)</f>
        <v>0</v>
      </c>
      <c r="H65" s="25">
        <f>ROUND(SUMIF(Определители!I6:I10,"=;",'Базовые цены с учетом расхода'!D6:D10),2)</f>
        <v>0</v>
      </c>
      <c r="I65" s="25">
        <f>ROUND(SUMIF(Определители!I6:I10,"=;",'Базовые цены с учетом расхода'!E6:E10),2)</f>
        <v>0</v>
      </c>
      <c r="J65" s="29">
        <f>ROUND(SUMIF(Определители!I6:I10,"=;",'Базовые цены с учетом расхода'!I6:I10),8)</f>
        <v>0</v>
      </c>
      <c r="K65" s="29">
        <f>ROUND(SUMIF(Определители!I6:I10,"=;",'Базовые цены с учетом расхода'!K6:K10),8)</f>
        <v>0</v>
      </c>
      <c r="L65" s="25">
        <f>ROUND(SUMIF(Определители!I6:I10,"=;",'Базовые цены с учетом расхода'!F6:F10),2)</f>
        <v>0</v>
      </c>
    </row>
    <row r="66" spans="1:12" x14ac:dyDescent="0.15">
      <c r="A66" s="26">
        <v>60</v>
      </c>
      <c r="B66" s="9" t="s">
        <v>105</v>
      </c>
      <c r="C66" s="30" t="s">
        <v>280</v>
      </c>
      <c r="D66" s="33">
        <v>0</v>
      </c>
      <c r="F66" s="25">
        <f>ROUND(SUMIF(Определители!I6:I10,"=;",'Базовые цены с учетом расхода'!AF6:AF10),2)</f>
        <v>0</v>
      </c>
      <c r="G66" s="25"/>
      <c r="H66" s="25"/>
      <c r="I66" s="25"/>
      <c r="J66" s="29"/>
      <c r="K66" s="29"/>
      <c r="L66" s="25"/>
    </row>
    <row r="67" spans="1:12" x14ac:dyDescent="0.15">
      <c r="A67" s="26">
        <v>61</v>
      </c>
      <c r="B67" s="9" t="s">
        <v>106</v>
      </c>
      <c r="C67" s="30" t="s">
        <v>280</v>
      </c>
      <c r="D67" s="33">
        <v>0</v>
      </c>
      <c r="F67" s="25">
        <f>ROUND(SUMIF(Определители!I6:I10,"=;",'Базовые цены с учетом расхода'!AG6:AG10),2)</f>
        <v>0</v>
      </c>
      <c r="G67" s="25"/>
      <c r="H67" s="25"/>
      <c r="I67" s="25"/>
      <c r="J67" s="29"/>
      <c r="K67" s="29"/>
      <c r="L67" s="25"/>
    </row>
    <row r="68" spans="1:12" x14ac:dyDescent="0.15">
      <c r="A68" s="26">
        <v>62</v>
      </c>
      <c r="B68" s="9" t="s">
        <v>92</v>
      </c>
      <c r="C68" s="30" t="s">
        <v>280</v>
      </c>
      <c r="D68" s="33">
        <v>0</v>
      </c>
      <c r="F68" s="25">
        <f>ROUND(SUMIF(Определители!I6:I10,"=;",'Базовые цены с учетом расхода'!N6:N10),2)</f>
        <v>0</v>
      </c>
      <c r="G68" s="25"/>
      <c r="H68" s="25"/>
      <c r="I68" s="25"/>
      <c r="J68" s="29"/>
      <c r="K68" s="29"/>
      <c r="L68" s="25"/>
    </row>
    <row r="69" spans="1:12" x14ac:dyDescent="0.15">
      <c r="A69" s="26">
        <v>63</v>
      </c>
      <c r="B69" s="9" t="s">
        <v>93</v>
      </c>
      <c r="C69" s="30" t="s">
        <v>280</v>
      </c>
      <c r="D69" s="33">
        <v>0</v>
      </c>
      <c r="F69" s="25">
        <f>ROUND(SUMIF(Определители!I6:I10,"=;",'Базовые цены с учетом расхода'!O6:O10),2)</f>
        <v>0</v>
      </c>
      <c r="G69" s="25"/>
      <c r="H69" s="25"/>
      <c r="I69" s="25"/>
      <c r="J69" s="29"/>
      <c r="K69" s="29"/>
      <c r="L69" s="25"/>
    </row>
    <row r="70" spans="1:12" x14ac:dyDescent="0.15">
      <c r="A70" s="26">
        <v>64</v>
      </c>
      <c r="B70" s="9" t="s">
        <v>107</v>
      </c>
      <c r="C70" s="30" t="s">
        <v>281</v>
      </c>
      <c r="D70" s="33">
        <v>0</v>
      </c>
      <c r="F70" s="25">
        <f>ROUND((F65+F68+F69),2)</f>
        <v>0</v>
      </c>
      <c r="G70" s="25"/>
      <c r="H70" s="25"/>
      <c r="I70" s="25"/>
      <c r="J70" s="29"/>
      <c r="K70" s="29"/>
      <c r="L70" s="25"/>
    </row>
    <row r="71" spans="1:12" x14ac:dyDescent="0.15">
      <c r="A71" s="26">
        <v>65</v>
      </c>
      <c r="B71" s="9" t="s">
        <v>108</v>
      </c>
      <c r="C71" s="30" t="s">
        <v>280</v>
      </c>
      <c r="D71" s="33">
        <v>0</v>
      </c>
      <c r="F71" s="25">
        <f>ROUND(SUMIF(Определители!I6:I10,"=9",'Базовые цены с учетом расхода'!B6:B10),2)</f>
        <v>0</v>
      </c>
      <c r="G71" s="25">
        <f>ROUND(SUMIF(Определители!I6:I10,"=9",'Базовые цены с учетом расхода'!C6:C10),2)</f>
        <v>0</v>
      </c>
      <c r="H71" s="25">
        <f>ROUND(SUMIF(Определители!I6:I10,"=9",'Базовые цены с учетом расхода'!D6:D10),2)</f>
        <v>0</v>
      </c>
      <c r="I71" s="25">
        <f>ROUND(SUMIF(Определители!I6:I10,"=9",'Базовые цены с учетом расхода'!E6:E10),2)</f>
        <v>0</v>
      </c>
      <c r="J71" s="29">
        <f>ROUND(SUMIF(Определители!I6:I10,"=9",'Базовые цены с учетом расхода'!I6:I10),8)</f>
        <v>0</v>
      </c>
      <c r="K71" s="29">
        <f>ROUND(SUMIF(Определители!I6:I10,"=9",'Базовые цены с учетом расхода'!K6:K10),8)</f>
        <v>0</v>
      </c>
      <c r="L71" s="25">
        <f>ROUND(SUMIF(Определители!I6:I10,"=9",'Базовые цены с учетом расхода'!F6:F10),2)</f>
        <v>0</v>
      </c>
    </row>
    <row r="72" spans="1:12" x14ac:dyDescent="0.15">
      <c r="A72" s="26">
        <v>66</v>
      </c>
      <c r="B72" s="9" t="s">
        <v>92</v>
      </c>
      <c r="C72" s="30" t="s">
        <v>280</v>
      </c>
      <c r="D72" s="33">
        <v>0</v>
      </c>
      <c r="F72" s="25">
        <f>ROUND(SUMIF(Определители!I6:I10,"=9",'Базовые цены с учетом расхода'!N6:N10),2)</f>
        <v>0</v>
      </c>
      <c r="G72" s="25"/>
      <c r="H72" s="25"/>
      <c r="I72" s="25"/>
      <c r="J72" s="29"/>
      <c r="K72" s="29"/>
      <c r="L72" s="25"/>
    </row>
    <row r="73" spans="1:12" x14ac:dyDescent="0.15">
      <c r="A73" s="26">
        <v>67</v>
      </c>
      <c r="B73" s="9" t="s">
        <v>93</v>
      </c>
      <c r="C73" s="30" t="s">
        <v>280</v>
      </c>
      <c r="D73" s="33">
        <v>0</v>
      </c>
      <c r="F73" s="25">
        <f>ROUND(SUMIF(Определители!I6:I10,"=9",'Базовые цены с учетом расхода'!O6:O10),2)</f>
        <v>0</v>
      </c>
      <c r="G73" s="25"/>
      <c r="H73" s="25"/>
      <c r="I73" s="25"/>
      <c r="J73" s="29"/>
      <c r="K73" s="29"/>
      <c r="L73" s="25"/>
    </row>
    <row r="74" spans="1:12" x14ac:dyDescent="0.15">
      <c r="A74" s="26">
        <v>68</v>
      </c>
      <c r="B74" s="9" t="s">
        <v>109</v>
      </c>
      <c r="C74" s="30" t="s">
        <v>281</v>
      </c>
      <c r="D74" s="33">
        <v>0</v>
      </c>
      <c r="F74" s="25">
        <f>ROUND((F71+F72+F73),2)</f>
        <v>0</v>
      </c>
      <c r="G74" s="25"/>
      <c r="H74" s="25"/>
      <c r="I74" s="25"/>
      <c r="J74" s="29"/>
      <c r="K74" s="29"/>
      <c r="L74" s="25"/>
    </row>
    <row r="75" spans="1:12" x14ac:dyDescent="0.15">
      <c r="A75" s="26">
        <v>69</v>
      </c>
      <c r="B75" s="9" t="s">
        <v>110</v>
      </c>
      <c r="C75" s="30" t="s">
        <v>280</v>
      </c>
      <c r="D75" s="33">
        <v>0</v>
      </c>
      <c r="F75" s="25">
        <f>ROUND(SUMIF(Определители!I6:I10,"=:",'Базовые цены с учетом расхода'!B6:B10),2)</f>
        <v>0</v>
      </c>
      <c r="G75" s="25">
        <f>ROUND(SUMIF(Определители!I6:I10,"=:",'Базовые цены с учетом расхода'!C6:C10),2)</f>
        <v>0</v>
      </c>
      <c r="H75" s="25">
        <f>ROUND(SUMIF(Определители!I6:I10,"=:",'Базовые цены с учетом расхода'!D6:D10),2)</f>
        <v>0</v>
      </c>
      <c r="I75" s="25">
        <f>ROUND(SUMIF(Определители!I6:I10,"=:",'Базовые цены с учетом расхода'!E6:E10),2)</f>
        <v>0</v>
      </c>
      <c r="J75" s="29">
        <f>ROUND(SUMIF(Определители!I6:I10,"=:",'Базовые цены с учетом расхода'!I6:I10),8)</f>
        <v>0</v>
      </c>
      <c r="K75" s="29">
        <f>ROUND(SUMIF(Определители!I6:I10,"=:",'Базовые цены с учетом расхода'!K6:K10),8)</f>
        <v>0</v>
      </c>
      <c r="L75" s="25">
        <f>ROUND(SUMIF(Определители!I6:I10,"=:",'Базовые цены с учетом расхода'!F6:F10),2)</f>
        <v>0</v>
      </c>
    </row>
    <row r="76" spans="1:12" x14ac:dyDescent="0.15">
      <c r="A76" s="26">
        <v>70</v>
      </c>
      <c r="B76" s="9" t="s">
        <v>82</v>
      </c>
      <c r="C76" s="30" t="s">
        <v>280</v>
      </c>
      <c r="D76" s="33">
        <v>0</v>
      </c>
      <c r="F76" s="25">
        <f>ROUND(SUMIF(Определители!I6:I10,"=:",'Базовые цены с учетом расхода'!H6:H10),2)</f>
        <v>0</v>
      </c>
      <c r="G76" s="25"/>
      <c r="H76" s="25"/>
      <c r="I76" s="25"/>
      <c r="J76" s="29"/>
      <c r="K76" s="29"/>
      <c r="L76" s="25"/>
    </row>
    <row r="77" spans="1:12" x14ac:dyDescent="0.15">
      <c r="A77" s="26">
        <v>71</v>
      </c>
      <c r="B77" s="9" t="s">
        <v>92</v>
      </c>
      <c r="C77" s="30" t="s">
        <v>280</v>
      </c>
      <c r="D77" s="33">
        <v>0</v>
      </c>
      <c r="F77" s="25">
        <f>ROUND(SUMIF(Определители!I6:I10,"=:",'Базовые цены с учетом расхода'!N6:N10),2)</f>
        <v>0</v>
      </c>
      <c r="G77" s="25"/>
      <c r="H77" s="25"/>
      <c r="I77" s="25"/>
      <c r="J77" s="29"/>
      <c r="K77" s="29"/>
      <c r="L77" s="25"/>
    </row>
    <row r="78" spans="1:12" x14ac:dyDescent="0.15">
      <c r="A78" s="26">
        <v>72</v>
      </c>
      <c r="B78" s="9" t="s">
        <v>93</v>
      </c>
      <c r="C78" s="30" t="s">
        <v>280</v>
      </c>
      <c r="D78" s="33">
        <v>0</v>
      </c>
      <c r="F78" s="25">
        <f>ROUND(SUMIF(Определители!I6:I10,"=:",'Базовые цены с учетом расхода'!O6:O10),2)</f>
        <v>0</v>
      </c>
      <c r="G78" s="25"/>
      <c r="H78" s="25"/>
      <c r="I78" s="25"/>
      <c r="J78" s="29"/>
      <c r="K78" s="29"/>
      <c r="L78" s="25"/>
    </row>
    <row r="79" spans="1:12" x14ac:dyDescent="0.15">
      <c r="A79" s="26">
        <v>73</v>
      </c>
      <c r="B79" s="9" t="s">
        <v>111</v>
      </c>
      <c r="C79" s="30" t="s">
        <v>281</v>
      </c>
      <c r="D79" s="33">
        <v>0</v>
      </c>
      <c r="F79" s="25">
        <f>ROUND((F75+F77+F78),2)</f>
        <v>0</v>
      </c>
      <c r="G79" s="25"/>
      <c r="H79" s="25"/>
      <c r="I79" s="25"/>
      <c r="J79" s="29"/>
      <c r="K79" s="29"/>
      <c r="L79" s="25"/>
    </row>
    <row r="80" spans="1:12" x14ac:dyDescent="0.15">
      <c r="A80" s="26">
        <v>74</v>
      </c>
      <c r="B80" s="9" t="s">
        <v>112</v>
      </c>
      <c r="C80" s="30" t="s">
        <v>280</v>
      </c>
      <c r="D80" s="33">
        <v>0</v>
      </c>
      <c r="F80" s="25">
        <f>ROUND(SUMIF(Определители!I6:I10,"=8",'Базовые цены с учетом расхода'!B6:B10),2)</f>
        <v>0</v>
      </c>
      <c r="G80" s="25">
        <f>ROUND(SUMIF(Определители!I6:I10,"=8",'Базовые цены с учетом расхода'!C6:C10),2)</f>
        <v>0</v>
      </c>
      <c r="H80" s="25">
        <f>ROUND(SUMIF(Определители!I6:I10,"=8",'Базовые цены с учетом расхода'!D6:D10),2)</f>
        <v>0</v>
      </c>
      <c r="I80" s="25">
        <f>ROUND(SUMIF(Определители!I6:I10,"=8",'Базовые цены с учетом расхода'!E6:E10),2)</f>
        <v>0</v>
      </c>
      <c r="J80" s="29">
        <f>ROUND(SUMIF(Определители!I6:I10,"=8",'Базовые цены с учетом расхода'!I6:I10),8)</f>
        <v>0</v>
      </c>
      <c r="K80" s="29">
        <f>ROUND(SUMIF(Определители!I6:I10,"=8",'Базовые цены с учетом расхода'!K6:K10),8)</f>
        <v>0</v>
      </c>
      <c r="L80" s="25">
        <f>ROUND(SUMIF(Определители!I6:I10,"=8",'Базовые цены с учетом расхода'!F6:F10),2)</f>
        <v>0</v>
      </c>
    </row>
    <row r="81" spans="1:12" x14ac:dyDescent="0.15">
      <c r="A81" s="26">
        <v>75</v>
      </c>
      <c r="B81" s="9" t="s">
        <v>82</v>
      </c>
      <c r="C81" s="30" t="s">
        <v>280</v>
      </c>
      <c r="D81" s="33">
        <v>0</v>
      </c>
      <c r="F81" s="25">
        <f>ROUND(SUMIF(Определители!I6:I10,"=8",'Базовые цены с учетом расхода'!H6:H10),2)</f>
        <v>0</v>
      </c>
      <c r="G81" s="25"/>
      <c r="H81" s="25"/>
      <c r="I81" s="25"/>
      <c r="J81" s="29"/>
      <c r="K81" s="29"/>
      <c r="L81" s="25"/>
    </row>
    <row r="82" spans="1:12" x14ac:dyDescent="0.15">
      <c r="A82" s="26">
        <v>76</v>
      </c>
      <c r="B82" s="9" t="s">
        <v>161</v>
      </c>
      <c r="C82" s="30" t="s">
        <v>281</v>
      </c>
      <c r="D82" s="33">
        <v>0</v>
      </c>
      <c r="F82" s="25">
        <f ca="1">ROUND((F17+F27+F34+F39+F47+F52+F57+F64+F74+F79+F80+F70),2)</f>
        <v>276.33</v>
      </c>
      <c r="G82" s="25">
        <f>ROUND((G17+G27+G34+G39+G47+G52+G57+G64+G74+G79+G80+G70),2)</f>
        <v>0</v>
      </c>
      <c r="H82" s="25">
        <f>ROUND((H17+H27+H34+H39+H47+H52+H57+H64+H74+H79+H80+H70),2)</f>
        <v>0</v>
      </c>
      <c r="I82" s="25">
        <f>ROUND((I17+I27+I34+I39+I47+I52+I57+I64+I74+I79+I80+I70),2)</f>
        <v>0</v>
      </c>
      <c r="J82" s="29">
        <f>ROUND((J17+J27+J34+J39+J47+J52+J57+J64+J74+J79+J80+J70),8)</f>
        <v>0</v>
      </c>
      <c r="K82" s="29">
        <f>ROUND((K17+K27+K34+K39+K47+K52+K57+K64+K74+K79+K80+K70),8)</f>
        <v>0</v>
      </c>
      <c r="L82" s="25">
        <f>ROUND((L17+L27+L34+L39+L47+L52+L57+L64+L74+L79+L80+L70),2)</f>
        <v>0</v>
      </c>
    </row>
    <row r="83" spans="1:12" x14ac:dyDescent="0.15">
      <c r="A83" s="26">
        <v>77</v>
      </c>
      <c r="B83" s="9" t="s">
        <v>114</v>
      </c>
      <c r="C83" s="30" t="s">
        <v>281</v>
      </c>
      <c r="D83" s="33">
        <v>0</v>
      </c>
      <c r="F83" s="25">
        <f>ROUND((F23+F31+F36+F43+F49+F54+F61+F76+F81),2)</f>
        <v>0</v>
      </c>
      <c r="G83" s="25"/>
      <c r="H83" s="25"/>
      <c r="I83" s="25"/>
      <c r="J83" s="29"/>
      <c r="K83" s="29"/>
      <c r="L83" s="25"/>
    </row>
    <row r="84" spans="1:12" x14ac:dyDescent="0.15">
      <c r="A84" s="26">
        <v>78</v>
      </c>
      <c r="B84" s="9" t="s">
        <v>115</v>
      </c>
      <c r="C84" s="30" t="s">
        <v>281</v>
      </c>
      <c r="D84" s="33">
        <v>0</v>
      </c>
      <c r="F84" s="25">
        <f>ROUND((F24+F32+F37+F44+F50+F55+F62+F72+F77+F68),2)</f>
        <v>90.02</v>
      </c>
      <c r="G84" s="25"/>
      <c r="H84" s="25"/>
      <c r="I84" s="25"/>
      <c r="J84" s="29"/>
      <c r="K84" s="29"/>
      <c r="L84" s="25"/>
    </row>
    <row r="85" spans="1:12" x14ac:dyDescent="0.15">
      <c r="A85" s="26">
        <v>79</v>
      </c>
      <c r="B85" s="9" t="s">
        <v>116</v>
      </c>
      <c r="C85" s="30" t="s">
        <v>281</v>
      </c>
      <c r="D85" s="33">
        <v>0</v>
      </c>
      <c r="F85" s="25">
        <f>ROUND((F25+F33+F38+F45+F51+F56+F63+F73+F78+F69),2)</f>
        <v>56.52</v>
      </c>
      <c r="G85" s="25"/>
      <c r="H85" s="25"/>
      <c r="I85" s="25"/>
      <c r="J85" s="29"/>
      <c r="K85" s="29"/>
      <c r="L85" s="25"/>
    </row>
    <row r="86" spans="1:12" x14ac:dyDescent="0.15">
      <c r="A86" s="26">
        <v>80</v>
      </c>
      <c r="B86" s="9" t="s">
        <v>39</v>
      </c>
      <c r="C86" s="30" t="s">
        <v>282</v>
      </c>
      <c r="D86" s="33">
        <v>0</v>
      </c>
      <c r="F86" s="25">
        <f>ROUND(SUM('Базовые цены с учетом расхода'!X6:X10),2)</f>
        <v>0</v>
      </c>
      <c r="G86" s="25"/>
      <c r="H86" s="25"/>
      <c r="I86" s="25"/>
      <c r="J86" s="29"/>
      <c r="K86" s="29"/>
      <c r="L86" s="25">
        <f>ROUND(SUM('Базовые цены с учетом расхода'!X6:X10),2)</f>
        <v>0</v>
      </c>
    </row>
    <row r="87" spans="1:12" x14ac:dyDescent="0.15">
      <c r="A87" s="26">
        <v>81</v>
      </c>
      <c r="B87" s="9" t="s">
        <v>133</v>
      </c>
      <c r="C87" s="30" t="s">
        <v>282</v>
      </c>
      <c r="D87" s="33">
        <v>0</v>
      </c>
      <c r="F87" s="25">
        <f>ROUND(SUM(G87:N87),2)</f>
        <v>1.47</v>
      </c>
      <c r="G87" s="25"/>
      <c r="H87" s="25"/>
      <c r="I87" s="25"/>
      <c r="J87" s="29"/>
      <c r="K87" s="29"/>
      <c r="L87" s="25">
        <f>ROUND(SUM('Базовые цены с учетом расхода'!AE6:AE10),2)</f>
        <v>1.47</v>
      </c>
    </row>
    <row r="88" spans="1:12" x14ac:dyDescent="0.15">
      <c r="A88" s="26">
        <v>82</v>
      </c>
      <c r="B88" s="9" t="s">
        <v>118</v>
      </c>
      <c r="C88" s="30" t="s">
        <v>282</v>
      </c>
      <c r="D88" s="33">
        <v>0</v>
      </c>
      <c r="F88" s="25">
        <f>ROUND(SUM('Базовые цены с учетом расхода'!C6:C10),2)</f>
        <v>87.9</v>
      </c>
      <c r="G88" s="25"/>
      <c r="H88" s="25"/>
      <c r="I88" s="25"/>
      <c r="J88" s="29"/>
      <c r="K88" s="29"/>
      <c r="L88" s="25"/>
    </row>
    <row r="89" spans="1:12" x14ac:dyDescent="0.15">
      <c r="A89" s="26">
        <v>83</v>
      </c>
      <c r="B89" s="9" t="s">
        <v>119</v>
      </c>
      <c r="C89" s="30" t="s">
        <v>282</v>
      </c>
      <c r="D89" s="33">
        <v>0</v>
      </c>
      <c r="F89" s="25">
        <f>ROUND(SUM('Базовые цены с учетом расхода'!E6:E10),2)</f>
        <v>0.2</v>
      </c>
      <c r="G89" s="25"/>
      <c r="H89" s="25"/>
      <c r="I89" s="25"/>
      <c r="J89" s="29"/>
      <c r="K89" s="29"/>
      <c r="L89" s="25"/>
    </row>
    <row r="90" spans="1:12" x14ac:dyDescent="0.15">
      <c r="A90" s="26">
        <v>84</v>
      </c>
      <c r="B90" s="9" t="s">
        <v>120</v>
      </c>
      <c r="C90" s="30" t="s">
        <v>283</v>
      </c>
      <c r="D90" s="33">
        <v>0</v>
      </c>
      <c r="F90" s="25">
        <f>ROUND((F88+F89),2)</f>
        <v>88.1</v>
      </c>
      <c r="G90" s="25"/>
      <c r="H90" s="25"/>
      <c r="I90" s="25"/>
      <c r="J90" s="29"/>
      <c r="K90" s="29"/>
      <c r="L90" s="25"/>
    </row>
    <row r="91" spans="1:12" x14ac:dyDescent="0.15">
      <c r="A91" s="26">
        <v>85</v>
      </c>
      <c r="B91" s="9" t="s">
        <v>121</v>
      </c>
      <c r="C91" s="30" t="s">
        <v>282</v>
      </c>
      <c r="D91" s="33">
        <v>0</v>
      </c>
      <c r="F91" s="25"/>
      <c r="G91" s="25"/>
      <c r="H91" s="25"/>
      <c r="I91" s="25"/>
      <c r="J91" s="29">
        <f>ROUND(SUM('Базовые цены с учетом расхода'!I6:I10),8)</f>
        <v>8.0652000000000008</v>
      </c>
      <c r="K91" s="29"/>
      <c r="L91" s="25"/>
    </row>
    <row r="92" spans="1:12" x14ac:dyDescent="0.15">
      <c r="A92" s="26">
        <v>86</v>
      </c>
      <c r="B92" s="9" t="s">
        <v>122</v>
      </c>
      <c r="C92" s="30" t="s">
        <v>282</v>
      </c>
      <c r="D92" s="33">
        <v>0</v>
      </c>
      <c r="F92" s="25"/>
      <c r="G92" s="25"/>
      <c r="H92" s="25"/>
      <c r="I92" s="25"/>
      <c r="J92" s="29">
        <f>ROUND(SUM('Базовые цены с учетом расхода'!K6:K10),8)</f>
        <v>1.4E-2</v>
      </c>
      <c r="K92" s="29"/>
      <c r="L92" s="25"/>
    </row>
    <row r="93" spans="1:12" x14ac:dyDescent="0.15">
      <c r="A93" s="26">
        <v>87</v>
      </c>
      <c r="B93" s="9" t="s">
        <v>123</v>
      </c>
      <c r="C93" s="30" t="s">
        <v>283</v>
      </c>
      <c r="D93" s="33">
        <v>0</v>
      </c>
      <c r="F93" s="25"/>
      <c r="G93" s="25"/>
      <c r="H93" s="25"/>
      <c r="I93" s="25"/>
      <c r="J93" s="29">
        <f>ROUND((J91+J92),8)</f>
        <v>8.0792000000000002</v>
      </c>
      <c r="K93" s="29"/>
      <c r="L93" s="25"/>
    </row>
    <row r="95" spans="1:12" s="33" customFormat="1" x14ac:dyDescent="0.15">
      <c r="A95" s="26"/>
      <c r="B95" s="52" t="s">
        <v>124</v>
      </c>
      <c r="C95" s="52"/>
      <c r="D95" s="52"/>
      <c r="E95" s="52"/>
      <c r="F95" s="52"/>
      <c r="G95" s="52"/>
      <c r="H95" s="52"/>
      <c r="I95" s="52"/>
      <c r="J95" s="52"/>
    </row>
    <row r="96" spans="1:12" x14ac:dyDescent="0.15">
      <c r="B96" s="52"/>
      <c r="C96" s="52"/>
      <c r="D96" s="52"/>
      <c r="E96" s="52"/>
      <c r="F96" s="52"/>
      <c r="G96" s="52"/>
      <c r="H96" s="52"/>
      <c r="I96" s="52"/>
      <c r="J96" s="52"/>
    </row>
    <row r="97" spans="1:13" s="27" customFormat="1" x14ac:dyDescent="0.15">
      <c r="A97" s="7"/>
      <c r="B97" s="27" t="s">
        <v>267</v>
      </c>
      <c r="C97" s="27" t="s">
        <v>268</v>
      </c>
      <c r="D97" s="34" t="s">
        <v>269</v>
      </c>
      <c r="E97" s="27" t="s">
        <v>270</v>
      </c>
      <c r="F97" s="27" t="s">
        <v>271</v>
      </c>
      <c r="G97" s="27" t="s">
        <v>272</v>
      </c>
      <c r="H97" s="27" t="s">
        <v>273</v>
      </c>
      <c r="I97" s="27" t="s">
        <v>274</v>
      </c>
      <c r="J97" s="27" t="s">
        <v>275</v>
      </c>
      <c r="K97" s="27" t="s">
        <v>276</v>
      </c>
      <c r="L97" s="27" t="s">
        <v>277</v>
      </c>
      <c r="M97" s="27" t="s">
        <v>278</v>
      </c>
    </row>
    <row r="98" spans="1:13" s="33" customFormat="1" x14ac:dyDescent="0.15">
      <c r="A98" s="26">
        <v>1</v>
      </c>
      <c r="B98" s="9" t="s">
        <v>158</v>
      </c>
      <c r="C98" s="30" t="s">
        <v>279</v>
      </c>
      <c r="D98" s="33">
        <v>0</v>
      </c>
      <c r="F98" s="25">
        <f>ROUND(SUM('Базовые цены с учетом расхода'!B14:B15),2)</f>
        <v>48.43</v>
      </c>
      <c r="G98" s="25">
        <f>ROUND(SUM('Базовые цены с учетом расхода'!C14:C15),2)</f>
        <v>48.43</v>
      </c>
      <c r="H98" s="25">
        <f>ROUND(SUM('Базовые цены с учетом расхода'!D14:D15),2)</f>
        <v>0</v>
      </c>
      <c r="I98" s="25">
        <f>ROUND(SUM('Базовые цены с учетом расхода'!E14:E15),2)</f>
        <v>0</v>
      </c>
      <c r="J98" s="29">
        <f>ROUND(SUM('Базовые цены с учетом расхода'!I14:I15),8)</f>
        <v>2.81</v>
      </c>
      <c r="K98" s="29">
        <f>ROUND(SUM('Базовые цены с учетом расхода'!K14:K15),8)</f>
        <v>0</v>
      </c>
      <c r="L98" s="25">
        <f>ROUND(SUM('Базовые цены с учетом расхода'!F14:F15),2)</f>
        <v>0</v>
      </c>
    </row>
    <row r="99" spans="1:13" x14ac:dyDescent="0.15">
      <c r="A99" s="26">
        <v>2</v>
      </c>
      <c r="B99" s="9" t="s">
        <v>67</v>
      </c>
      <c r="C99" s="30" t="s">
        <v>280</v>
      </c>
      <c r="D99" s="33">
        <v>0</v>
      </c>
      <c r="F99" s="25">
        <f>ROUND(SUMIF(Определители!I14:I15,"= ",'Базовые цены с учетом расхода'!B14:B15),2)</f>
        <v>0</v>
      </c>
      <c r="G99" s="25">
        <f>ROUND(SUMIF(Определители!I14:I15,"= ",'Базовые цены с учетом расхода'!C14:C15),2)</f>
        <v>0</v>
      </c>
      <c r="H99" s="25">
        <f>ROUND(SUMIF(Определители!I14:I15,"= ",'Базовые цены с учетом расхода'!D14:D15),2)</f>
        <v>0</v>
      </c>
      <c r="I99" s="25">
        <f>ROUND(SUMIF(Определители!I14:I15,"= ",'Базовые цены с учетом расхода'!E14:E15),2)</f>
        <v>0</v>
      </c>
      <c r="J99" s="29">
        <f>ROUND(SUMIF(Определители!I14:I15,"= ",'Базовые цены с учетом расхода'!I14:I15),8)</f>
        <v>0</v>
      </c>
      <c r="K99" s="29">
        <f>ROUND(SUMIF(Определители!I14:I15,"= ",'Базовые цены с учетом расхода'!K14:K15),8)</f>
        <v>0</v>
      </c>
      <c r="L99" s="25">
        <f>ROUND(SUMIF(Определители!I14:I15,"= ",'Базовые цены с учетом расхода'!F14:F15),2)</f>
        <v>0</v>
      </c>
    </row>
    <row r="100" spans="1:13" x14ac:dyDescent="0.15">
      <c r="A100" s="26">
        <v>3</v>
      </c>
      <c r="B100" s="9" t="s">
        <v>68</v>
      </c>
      <c r="C100" s="30" t="s">
        <v>280</v>
      </c>
      <c r="D100" s="33">
        <v>0</v>
      </c>
      <c r="F100" s="25">
        <f ca="1">ROUND(СУММПРОИЗВЕСЛИ(0.01,Определители!I14:I15," ",'Базовые цены с учетом расхода'!B14:B15,Начисления!X14:X15,0),2)</f>
        <v>0</v>
      </c>
      <c r="G100" s="25"/>
      <c r="H100" s="25"/>
      <c r="I100" s="25"/>
      <c r="J100" s="29"/>
      <c r="K100" s="29"/>
      <c r="L100" s="25"/>
    </row>
    <row r="101" spans="1:13" x14ac:dyDescent="0.15">
      <c r="A101" s="26">
        <v>4</v>
      </c>
      <c r="B101" s="9" t="s">
        <v>69</v>
      </c>
      <c r="C101" s="30" t="s">
        <v>280</v>
      </c>
      <c r="D101" s="33">
        <v>0</v>
      </c>
      <c r="F101" s="25">
        <f ca="1">ROUND(СУММПРОИЗВЕСЛИ(0.01,Определители!I14:I15," ",'Базовые цены с учетом расхода'!B14:B15,Начисления!Y14:Y15,0),2)</f>
        <v>0</v>
      </c>
      <c r="G101" s="25"/>
      <c r="H101" s="25"/>
      <c r="I101" s="25"/>
      <c r="J101" s="29"/>
      <c r="K101" s="29"/>
      <c r="L101" s="25"/>
    </row>
    <row r="102" spans="1:13" x14ac:dyDescent="0.15">
      <c r="A102" s="26">
        <v>5</v>
      </c>
      <c r="B102" s="9" t="s">
        <v>70</v>
      </c>
      <c r="C102" s="30" t="s">
        <v>280</v>
      </c>
      <c r="D102" s="33">
        <v>0</v>
      </c>
      <c r="F102" s="25">
        <f ca="1">ROUND(ТРАНСПРАСХОД(Определители!B14:B15,Определители!H14:H15,Определители!I14:I15,'Базовые цены с учетом расхода'!B14:B15,Начисления!Z14:Z15,Начисления!AA14:AA15),2)</f>
        <v>0</v>
      </c>
      <c r="G102" s="25"/>
      <c r="H102" s="25"/>
      <c r="I102" s="25"/>
      <c r="J102" s="29"/>
      <c r="K102" s="29"/>
      <c r="L102" s="25"/>
    </row>
    <row r="103" spans="1:13" x14ac:dyDescent="0.15">
      <c r="A103" s="26">
        <v>6</v>
      </c>
      <c r="B103" s="9" t="s">
        <v>71</v>
      </c>
      <c r="C103" s="30" t="s">
        <v>280</v>
      </c>
      <c r="D103" s="33">
        <v>0</v>
      </c>
      <c r="F103" s="25">
        <f ca="1">ROUND(СУММПРОИЗВЕСЛИ(0.01,Определители!I14:I15," ",'Базовые цены с учетом расхода'!B14:B15,Начисления!AC14:AC15,0),2)</f>
        <v>0</v>
      </c>
      <c r="G103" s="25"/>
      <c r="H103" s="25"/>
      <c r="I103" s="25"/>
      <c r="J103" s="29"/>
      <c r="K103" s="29"/>
      <c r="L103" s="25"/>
    </row>
    <row r="104" spans="1:13" x14ac:dyDescent="0.15">
      <c r="A104" s="26">
        <v>7</v>
      </c>
      <c r="B104" s="9" t="s">
        <v>72</v>
      </c>
      <c r="C104" s="30" t="s">
        <v>280</v>
      </c>
      <c r="D104" s="33">
        <v>0</v>
      </c>
      <c r="F104" s="25">
        <f ca="1">ROUND(СУММПРОИЗВЕСЛИ(0.01,Определители!I14:I15," ",'Базовые цены с учетом расхода'!B14:B15,Начисления!AF14:AF15,0),2)</f>
        <v>0</v>
      </c>
      <c r="G104" s="25"/>
      <c r="H104" s="25"/>
      <c r="I104" s="25"/>
      <c r="J104" s="29"/>
      <c r="K104" s="29"/>
      <c r="L104" s="25"/>
    </row>
    <row r="105" spans="1:13" x14ac:dyDescent="0.15">
      <c r="A105" s="26">
        <v>8</v>
      </c>
      <c r="B105" s="9" t="s">
        <v>73</v>
      </c>
      <c r="C105" s="30" t="s">
        <v>280</v>
      </c>
      <c r="D105" s="33">
        <v>0</v>
      </c>
      <c r="F105" s="25">
        <f ca="1">ROUND(ЗАГОТСКЛАДРАСХОД(Определители!B14:B15,Определители!H14:H15,Определители!I14:I15,'Базовые цены с учетом расхода'!B14:B15,Начисления!X14:X15,Начисления!Y14:Y15,Начисления!Z14:Z15,Начисления!AA14:AA15,Начисления!AB14:AB15,Начисления!AC14:AC15,Начисления!AF14:AF15),2)</f>
        <v>0</v>
      </c>
      <c r="G105" s="25"/>
      <c r="H105" s="25"/>
      <c r="I105" s="25"/>
      <c r="J105" s="29"/>
      <c r="K105" s="29"/>
      <c r="L105" s="25"/>
    </row>
    <row r="106" spans="1:13" x14ac:dyDescent="0.15">
      <c r="A106" s="26">
        <v>9</v>
      </c>
      <c r="B106" s="9" t="s">
        <v>74</v>
      </c>
      <c r="C106" s="30" t="s">
        <v>280</v>
      </c>
      <c r="D106" s="33">
        <v>0</v>
      </c>
      <c r="F106" s="25">
        <f ca="1">ROUND(СУММПРОИЗВЕСЛИ(1,Определители!I14:I15," ",'Базовые цены с учетом расхода'!M14:M15,Начисления!I14:I15,0),2)</f>
        <v>0</v>
      </c>
      <c r="G106" s="25"/>
      <c r="H106" s="25"/>
      <c r="I106" s="25"/>
      <c r="J106" s="29"/>
      <c r="K106" s="29"/>
      <c r="L106" s="25"/>
    </row>
    <row r="107" spans="1:13" x14ac:dyDescent="0.15">
      <c r="A107" s="26">
        <v>10</v>
      </c>
      <c r="B107" s="9" t="s">
        <v>75</v>
      </c>
      <c r="C107" s="30" t="s">
        <v>281</v>
      </c>
      <c r="D107" s="33">
        <v>0</v>
      </c>
      <c r="F107" s="25">
        <f ca="1">ROUND((F106+F117+F137),2)</f>
        <v>0</v>
      </c>
      <c r="G107" s="25"/>
      <c r="H107" s="25"/>
      <c r="I107" s="25"/>
      <c r="J107" s="29"/>
      <c r="K107" s="29"/>
      <c r="L107" s="25"/>
    </row>
    <row r="108" spans="1:13" x14ac:dyDescent="0.15">
      <c r="A108" s="26">
        <v>11</v>
      </c>
      <c r="B108" s="9" t="s">
        <v>76</v>
      </c>
      <c r="C108" s="30" t="s">
        <v>281</v>
      </c>
      <c r="D108" s="33">
        <v>0</v>
      </c>
      <c r="F108" s="25">
        <f ca="1">ROUND((F99+F100+F101+F102+F103+F104+F105+F107),2)</f>
        <v>0</v>
      </c>
      <c r="G108" s="25"/>
      <c r="H108" s="25"/>
      <c r="I108" s="25"/>
      <c r="J108" s="29"/>
      <c r="K108" s="29"/>
      <c r="L108" s="25"/>
    </row>
    <row r="109" spans="1:13" x14ac:dyDescent="0.15">
      <c r="A109" s="26">
        <v>12</v>
      </c>
      <c r="B109" s="9" t="s">
        <v>77</v>
      </c>
      <c r="C109" s="30" t="s">
        <v>280</v>
      </c>
      <c r="D109" s="33">
        <v>0</v>
      </c>
      <c r="F109" s="25">
        <f>ROUND(SUMIF(Определители!I14:I15,"=1",'Базовые цены с учетом расхода'!B14:B15),2)</f>
        <v>0</v>
      </c>
      <c r="G109" s="25">
        <f>ROUND(SUMIF(Определители!I14:I15,"=1",'Базовые цены с учетом расхода'!C14:C15),2)</f>
        <v>0</v>
      </c>
      <c r="H109" s="25">
        <f>ROUND(SUMIF(Определители!I14:I15,"=1",'Базовые цены с учетом расхода'!D14:D15),2)</f>
        <v>0</v>
      </c>
      <c r="I109" s="25">
        <f>ROUND(SUMIF(Определители!I14:I15,"=1",'Базовые цены с учетом расхода'!E14:E15),2)</f>
        <v>0</v>
      </c>
      <c r="J109" s="29">
        <f>ROUND(SUMIF(Определители!I14:I15,"=1",'Базовые цены с учетом расхода'!I14:I15),8)</f>
        <v>0</v>
      </c>
      <c r="K109" s="29">
        <f>ROUND(SUMIF(Определители!I14:I15,"=1",'Базовые цены с учетом расхода'!K14:K15),8)</f>
        <v>0</v>
      </c>
      <c r="L109" s="25">
        <f>ROUND(SUMIF(Определители!I14:I15,"=1",'Базовые цены с учетом расхода'!F14:F15),2)</f>
        <v>0</v>
      </c>
    </row>
    <row r="110" spans="1:13" x14ac:dyDescent="0.15">
      <c r="A110" s="26">
        <v>13</v>
      </c>
      <c r="B110" s="9" t="s">
        <v>78</v>
      </c>
      <c r="C110" s="30" t="s">
        <v>280</v>
      </c>
      <c r="D110" s="33">
        <v>0</v>
      </c>
      <c r="F110" s="25"/>
      <c r="G110" s="25"/>
      <c r="H110" s="25"/>
      <c r="I110" s="25"/>
      <c r="J110" s="29"/>
      <c r="K110" s="29"/>
      <c r="L110" s="25"/>
    </row>
    <row r="111" spans="1:13" x14ac:dyDescent="0.15">
      <c r="A111" s="26">
        <v>14</v>
      </c>
      <c r="B111" s="9" t="s">
        <v>79</v>
      </c>
      <c r="C111" s="30" t="s">
        <v>280</v>
      </c>
      <c r="D111" s="33">
        <v>0</v>
      </c>
      <c r="F111" s="25"/>
      <c r="G111" s="25">
        <f>ROUND(SUMIF(Определители!I14:I15,"=1",'Базовые цены с учетом расхода'!T14:T15),2)</f>
        <v>0</v>
      </c>
      <c r="H111" s="25"/>
      <c r="I111" s="25"/>
      <c r="J111" s="29"/>
      <c r="K111" s="29"/>
      <c r="L111" s="25"/>
    </row>
    <row r="112" spans="1:13" x14ac:dyDescent="0.15">
      <c r="A112" s="26">
        <v>15</v>
      </c>
      <c r="B112" s="9" t="s">
        <v>80</v>
      </c>
      <c r="C112" s="30" t="s">
        <v>280</v>
      </c>
      <c r="D112" s="33">
        <v>0</v>
      </c>
      <c r="F112" s="25">
        <f>ROUND(SUMIF(Определители!I14:I15,"=1",'Базовые цены с учетом расхода'!U14:U15),2)</f>
        <v>0</v>
      </c>
      <c r="G112" s="25"/>
      <c r="H112" s="25"/>
      <c r="I112" s="25"/>
      <c r="J112" s="29"/>
      <c r="K112" s="29"/>
      <c r="L112" s="25"/>
    </row>
    <row r="113" spans="1:12" x14ac:dyDescent="0.15">
      <c r="A113" s="26">
        <v>16</v>
      </c>
      <c r="B113" s="9" t="s">
        <v>81</v>
      </c>
      <c r="C113" s="30" t="s">
        <v>280</v>
      </c>
      <c r="D113" s="33">
        <v>0</v>
      </c>
      <c r="F113" s="25">
        <f ca="1">ROUND(СУММЕСЛИ2(Определители!I14:I15,"1",Определители!G14:G15,"1",'Базовые цены с учетом расхода'!B14:B15),2)</f>
        <v>0</v>
      </c>
      <c r="G113" s="25"/>
      <c r="H113" s="25"/>
      <c r="I113" s="25"/>
      <c r="J113" s="29"/>
      <c r="K113" s="29"/>
      <c r="L113" s="25"/>
    </row>
    <row r="114" spans="1:12" x14ac:dyDescent="0.15">
      <c r="A114" s="26">
        <v>17</v>
      </c>
      <c r="B114" s="9" t="s">
        <v>82</v>
      </c>
      <c r="C114" s="30" t="s">
        <v>280</v>
      </c>
      <c r="D114" s="33">
        <v>0</v>
      </c>
      <c r="F114" s="25">
        <f>ROUND(SUMIF(Определители!I14:I15,"=1",'Базовые цены с учетом расхода'!H14:H15),2)</f>
        <v>0</v>
      </c>
      <c r="G114" s="25"/>
      <c r="H114" s="25"/>
      <c r="I114" s="25"/>
      <c r="J114" s="29"/>
      <c r="K114" s="29"/>
      <c r="L114" s="25"/>
    </row>
    <row r="115" spans="1:12" x14ac:dyDescent="0.15">
      <c r="A115" s="26">
        <v>18</v>
      </c>
      <c r="B115" s="9" t="s">
        <v>92</v>
      </c>
      <c r="C115" s="30" t="s">
        <v>280</v>
      </c>
      <c r="D115" s="33">
        <v>0</v>
      </c>
      <c r="F115" s="25">
        <f>ROUND(SUMIF(Определители!I14:I15,"=1",'Базовые цены с учетом расхода'!N14:N15),2)</f>
        <v>0</v>
      </c>
      <c r="G115" s="25"/>
      <c r="H115" s="25"/>
      <c r="I115" s="25"/>
      <c r="J115" s="29"/>
      <c r="K115" s="29"/>
      <c r="L115" s="25"/>
    </row>
    <row r="116" spans="1:12" x14ac:dyDescent="0.15">
      <c r="A116" s="26">
        <v>19</v>
      </c>
      <c r="B116" s="9" t="s">
        <v>93</v>
      </c>
      <c r="C116" s="30" t="s">
        <v>280</v>
      </c>
      <c r="D116" s="33">
        <v>0</v>
      </c>
      <c r="F116" s="25">
        <f>ROUND(SUMIF(Определители!I14:I15,"=1",'Базовые цены с учетом расхода'!O14:O15),2)</f>
        <v>0</v>
      </c>
      <c r="G116" s="25"/>
      <c r="H116" s="25"/>
      <c r="I116" s="25"/>
      <c r="J116" s="29"/>
      <c r="K116" s="29"/>
      <c r="L116" s="25"/>
    </row>
    <row r="117" spans="1:12" x14ac:dyDescent="0.15">
      <c r="A117" s="26">
        <v>20</v>
      </c>
      <c r="B117" s="9" t="s">
        <v>75</v>
      </c>
      <c r="C117" s="30" t="s">
        <v>280</v>
      </c>
      <c r="D117" s="33">
        <v>0</v>
      </c>
      <c r="F117" s="25">
        <f ca="1">ROUND(СУММПРОИЗВЕСЛИ(1,Определители!I14:I15," ",'Базовые цены с учетом расхода'!M14:M15,Начисления!I14:I15,0),2)</f>
        <v>0</v>
      </c>
      <c r="G117" s="25"/>
      <c r="H117" s="25"/>
      <c r="I117" s="25"/>
      <c r="J117" s="29"/>
      <c r="K117" s="29"/>
      <c r="L117" s="25"/>
    </row>
    <row r="118" spans="1:12" x14ac:dyDescent="0.15">
      <c r="A118" s="26">
        <v>21</v>
      </c>
      <c r="B118" s="9" t="s">
        <v>85</v>
      </c>
      <c r="C118" s="30" t="s">
        <v>281</v>
      </c>
      <c r="D118" s="33">
        <v>0</v>
      </c>
      <c r="F118" s="25">
        <f>ROUND((F109+F115+F116),2)</f>
        <v>0</v>
      </c>
      <c r="G118" s="25"/>
      <c r="H118" s="25"/>
      <c r="I118" s="25"/>
      <c r="J118" s="29"/>
      <c r="K118" s="29"/>
      <c r="L118" s="25"/>
    </row>
    <row r="119" spans="1:12" x14ac:dyDescent="0.15">
      <c r="A119" s="26">
        <v>22</v>
      </c>
      <c r="B119" s="9" t="s">
        <v>86</v>
      </c>
      <c r="C119" s="30" t="s">
        <v>280</v>
      </c>
      <c r="D119" s="33">
        <v>0</v>
      </c>
      <c r="F119" s="25">
        <f>ROUND(SUMIF(Определители!I14:I15,"=2",'Базовые цены с учетом расхода'!B14:B15),2)</f>
        <v>0</v>
      </c>
      <c r="G119" s="25">
        <f>ROUND(SUMIF(Определители!I14:I15,"=2",'Базовые цены с учетом расхода'!C14:C15),2)</f>
        <v>0</v>
      </c>
      <c r="H119" s="25">
        <f>ROUND(SUMIF(Определители!I14:I15,"=2",'Базовые цены с учетом расхода'!D14:D15),2)</f>
        <v>0</v>
      </c>
      <c r="I119" s="25">
        <f>ROUND(SUMIF(Определители!I14:I15,"=2",'Базовые цены с учетом расхода'!E14:E15),2)</f>
        <v>0</v>
      </c>
      <c r="J119" s="29">
        <f>ROUND(SUMIF(Определители!I14:I15,"=2",'Базовые цены с учетом расхода'!I14:I15),8)</f>
        <v>0</v>
      </c>
      <c r="K119" s="29">
        <f>ROUND(SUMIF(Определители!I14:I15,"=2",'Базовые цены с учетом расхода'!K14:K15),8)</f>
        <v>0</v>
      </c>
      <c r="L119" s="25">
        <f>ROUND(SUMIF(Определители!I14:I15,"=2",'Базовые цены с учетом расхода'!F14:F15),2)</f>
        <v>0</v>
      </c>
    </row>
    <row r="120" spans="1:12" x14ac:dyDescent="0.15">
      <c r="A120" s="26">
        <v>23</v>
      </c>
      <c r="B120" s="9" t="s">
        <v>78</v>
      </c>
      <c r="C120" s="30" t="s">
        <v>280</v>
      </c>
      <c r="D120" s="33">
        <v>0</v>
      </c>
      <c r="F120" s="25"/>
      <c r="G120" s="25"/>
      <c r="H120" s="25"/>
      <c r="I120" s="25"/>
      <c r="J120" s="29"/>
      <c r="K120" s="29"/>
      <c r="L120" s="25"/>
    </row>
    <row r="121" spans="1:12" x14ac:dyDescent="0.15">
      <c r="A121" s="26">
        <v>24</v>
      </c>
      <c r="B121" s="9" t="s">
        <v>87</v>
      </c>
      <c r="C121" s="30" t="s">
        <v>280</v>
      </c>
      <c r="D121" s="33">
        <v>0</v>
      </c>
      <c r="F121" s="25">
        <f ca="1">ROUND(СУММЕСЛИ2(Определители!I14:I15,"2",Определители!G14:G15,"1",'Базовые цены с учетом расхода'!B14:B15),2)</f>
        <v>0</v>
      </c>
      <c r="G121" s="25"/>
      <c r="H121" s="25"/>
      <c r="I121" s="25"/>
      <c r="J121" s="29"/>
      <c r="K121" s="29"/>
      <c r="L121" s="25"/>
    </row>
    <row r="122" spans="1:12" x14ac:dyDescent="0.15">
      <c r="A122" s="26">
        <v>25</v>
      </c>
      <c r="B122" s="9" t="s">
        <v>82</v>
      </c>
      <c r="C122" s="30" t="s">
        <v>280</v>
      </c>
      <c r="D122" s="33">
        <v>0</v>
      </c>
      <c r="F122" s="25">
        <f>ROUND(SUMIF(Определители!I14:I15,"=2",'Базовые цены с учетом расхода'!H14:H15),2)</f>
        <v>0</v>
      </c>
      <c r="G122" s="25"/>
      <c r="H122" s="25"/>
      <c r="I122" s="25"/>
      <c r="J122" s="29"/>
      <c r="K122" s="29"/>
      <c r="L122" s="25"/>
    </row>
    <row r="123" spans="1:12" x14ac:dyDescent="0.15">
      <c r="A123" s="26">
        <v>26</v>
      </c>
      <c r="B123" s="9" t="s">
        <v>92</v>
      </c>
      <c r="C123" s="30" t="s">
        <v>280</v>
      </c>
      <c r="D123" s="33">
        <v>0</v>
      </c>
      <c r="F123" s="25">
        <f>ROUND(SUMIF(Определители!I14:I15,"=2",'Базовые цены с учетом расхода'!N14:N15),2)</f>
        <v>0</v>
      </c>
      <c r="G123" s="25"/>
      <c r="H123" s="25"/>
      <c r="I123" s="25"/>
      <c r="J123" s="29"/>
      <c r="K123" s="29"/>
      <c r="L123" s="25"/>
    </row>
    <row r="124" spans="1:12" x14ac:dyDescent="0.15">
      <c r="A124" s="26">
        <v>27</v>
      </c>
      <c r="B124" s="9" t="s">
        <v>93</v>
      </c>
      <c r="C124" s="30" t="s">
        <v>280</v>
      </c>
      <c r="D124" s="33">
        <v>0</v>
      </c>
      <c r="F124" s="25">
        <f>ROUND(SUMIF(Определители!I14:I15,"=2",'Базовые цены с учетом расхода'!O14:O15),2)</f>
        <v>0</v>
      </c>
      <c r="G124" s="25"/>
      <c r="H124" s="25"/>
      <c r="I124" s="25"/>
      <c r="J124" s="29"/>
      <c r="K124" s="29"/>
      <c r="L124" s="25"/>
    </row>
    <row r="125" spans="1:12" x14ac:dyDescent="0.15">
      <c r="A125" s="26">
        <v>28</v>
      </c>
      <c r="B125" s="9" t="s">
        <v>90</v>
      </c>
      <c r="C125" s="30" t="s">
        <v>281</v>
      </c>
      <c r="D125" s="33">
        <v>0</v>
      </c>
      <c r="F125" s="25">
        <f>ROUND((F119+F123+F124),2)</f>
        <v>0</v>
      </c>
      <c r="G125" s="25"/>
      <c r="H125" s="25"/>
      <c r="I125" s="25"/>
      <c r="J125" s="29"/>
      <c r="K125" s="29"/>
      <c r="L125" s="25"/>
    </row>
    <row r="126" spans="1:12" x14ac:dyDescent="0.15">
      <c r="A126" s="26">
        <v>29</v>
      </c>
      <c r="B126" s="9" t="s">
        <v>91</v>
      </c>
      <c r="C126" s="30" t="s">
        <v>280</v>
      </c>
      <c r="D126" s="33">
        <v>0</v>
      </c>
      <c r="F126" s="25">
        <f>ROUND(SUMIF(Определители!I14:I15,"=3",'Базовые цены с учетом расхода'!B14:B15),2)</f>
        <v>0</v>
      </c>
      <c r="G126" s="25">
        <f>ROUND(SUMIF(Определители!I14:I15,"=3",'Базовые цены с учетом расхода'!C14:C15),2)</f>
        <v>0</v>
      </c>
      <c r="H126" s="25">
        <f>ROUND(SUMIF(Определители!I14:I15,"=3",'Базовые цены с учетом расхода'!D14:D15),2)</f>
        <v>0</v>
      </c>
      <c r="I126" s="25">
        <f>ROUND(SUMIF(Определители!I14:I15,"=3",'Базовые цены с учетом расхода'!E14:E15),2)</f>
        <v>0</v>
      </c>
      <c r="J126" s="29">
        <f>ROUND(SUMIF(Определители!I14:I15,"=3",'Базовые цены с учетом расхода'!I14:I15),8)</f>
        <v>0</v>
      </c>
      <c r="K126" s="29">
        <f>ROUND(SUMIF(Определители!I14:I15,"=3",'Базовые цены с учетом расхода'!K14:K15),8)</f>
        <v>0</v>
      </c>
      <c r="L126" s="25">
        <f>ROUND(SUMIF(Определители!I14:I15,"=3",'Базовые цены с учетом расхода'!F14:F15),2)</f>
        <v>0</v>
      </c>
    </row>
    <row r="127" spans="1:12" x14ac:dyDescent="0.15">
      <c r="A127" s="26">
        <v>30</v>
      </c>
      <c r="B127" s="9" t="s">
        <v>82</v>
      </c>
      <c r="C127" s="30" t="s">
        <v>280</v>
      </c>
      <c r="D127" s="33">
        <v>0</v>
      </c>
      <c r="F127" s="25">
        <f>ROUND(SUMIF(Определители!I14:I15,"=3",'Базовые цены с учетом расхода'!H14:H15),2)</f>
        <v>0</v>
      </c>
      <c r="G127" s="25"/>
      <c r="H127" s="25"/>
      <c r="I127" s="25"/>
      <c r="J127" s="29"/>
      <c r="K127" s="29"/>
      <c r="L127" s="25"/>
    </row>
    <row r="128" spans="1:12" x14ac:dyDescent="0.15">
      <c r="A128" s="26">
        <v>31</v>
      </c>
      <c r="B128" s="9" t="s">
        <v>92</v>
      </c>
      <c r="C128" s="30" t="s">
        <v>280</v>
      </c>
      <c r="D128" s="33">
        <v>0</v>
      </c>
      <c r="F128" s="25">
        <f>ROUND(SUMIF(Определители!I14:I15,"=3",'Базовые цены с учетом расхода'!N14:N15),2)</f>
        <v>0</v>
      </c>
      <c r="G128" s="25"/>
      <c r="H128" s="25"/>
      <c r="I128" s="25"/>
      <c r="J128" s="29"/>
      <c r="K128" s="29"/>
      <c r="L128" s="25"/>
    </row>
    <row r="129" spans="1:12" x14ac:dyDescent="0.15">
      <c r="A129" s="26">
        <v>32</v>
      </c>
      <c r="B129" s="9" t="s">
        <v>93</v>
      </c>
      <c r="C129" s="30" t="s">
        <v>280</v>
      </c>
      <c r="D129" s="33">
        <v>0</v>
      </c>
      <c r="F129" s="25">
        <f>ROUND(SUMIF(Определители!I14:I15,"=3",'Базовые цены с учетом расхода'!O14:O15),2)</f>
        <v>0</v>
      </c>
      <c r="G129" s="25"/>
      <c r="H129" s="25"/>
      <c r="I129" s="25"/>
      <c r="J129" s="29"/>
      <c r="K129" s="29"/>
      <c r="L129" s="25"/>
    </row>
    <row r="130" spans="1:12" x14ac:dyDescent="0.15">
      <c r="A130" s="26">
        <v>33</v>
      </c>
      <c r="B130" s="9" t="s">
        <v>94</v>
      </c>
      <c r="C130" s="30" t="s">
        <v>281</v>
      </c>
      <c r="D130" s="33">
        <v>0</v>
      </c>
      <c r="F130" s="25">
        <f>ROUND((F126+F128+F129),2)</f>
        <v>0</v>
      </c>
      <c r="G130" s="25"/>
      <c r="H130" s="25"/>
      <c r="I130" s="25"/>
      <c r="J130" s="29"/>
      <c r="K130" s="29"/>
      <c r="L130" s="25"/>
    </row>
    <row r="131" spans="1:12" x14ac:dyDescent="0.15">
      <c r="A131" s="26">
        <v>34</v>
      </c>
      <c r="B131" s="9" t="s">
        <v>95</v>
      </c>
      <c r="C131" s="30" t="s">
        <v>280</v>
      </c>
      <c r="D131" s="33">
        <v>0</v>
      </c>
      <c r="F131" s="25">
        <f>ROUND(SUMIF(Определители!I14:I15,"=4",'Базовые цены с учетом расхода'!B14:B15),2)</f>
        <v>0</v>
      </c>
      <c r="G131" s="25">
        <f>ROUND(SUMIF(Определители!I14:I15,"=4",'Базовые цены с учетом расхода'!C14:C15),2)</f>
        <v>0</v>
      </c>
      <c r="H131" s="25">
        <f>ROUND(SUMIF(Определители!I14:I15,"=4",'Базовые цены с учетом расхода'!D14:D15),2)</f>
        <v>0</v>
      </c>
      <c r="I131" s="25">
        <f>ROUND(SUMIF(Определители!I14:I15,"=4",'Базовые цены с учетом расхода'!E14:E15),2)</f>
        <v>0</v>
      </c>
      <c r="J131" s="29">
        <f>ROUND(SUMIF(Определители!I14:I15,"=4",'Базовые цены с учетом расхода'!I14:I15),8)</f>
        <v>0</v>
      </c>
      <c r="K131" s="29">
        <f>ROUND(SUMIF(Определители!I14:I15,"=4",'Базовые цены с учетом расхода'!K14:K15),8)</f>
        <v>0</v>
      </c>
      <c r="L131" s="25">
        <f>ROUND(SUMIF(Определители!I14:I15,"=4",'Базовые цены с учетом расхода'!F14:F15),2)</f>
        <v>0</v>
      </c>
    </row>
    <row r="132" spans="1:12" x14ac:dyDescent="0.15">
      <c r="A132" s="26">
        <v>35</v>
      </c>
      <c r="B132" s="9" t="s">
        <v>78</v>
      </c>
      <c r="C132" s="30" t="s">
        <v>280</v>
      </c>
      <c r="D132" s="33">
        <v>0</v>
      </c>
      <c r="F132" s="25"/>
      <c r="G132" s="25"/>
      <c r="H132" s="25"/>
      <c r="I132" s="25"/>
      <c r="J132" s="29"/>
      <c r="K132" s="29"/>
      <c r="L132" s="25"/>
    </row>
    <row r="133" spans="1:12" x14ac:dyDescent="0.15">
      <c r="A133" s="26">
        <v>36</v>
      </c>
      <c r="B133" s="9" t="s">
        <v>96</v>
      </c>
      <c r="C133" s="30" t="s">
        <v>280</v>
      </c>
      <c r="D133" s="33">
        <v>0</v>
      </c>
      <c r="F133" s="25">
        <f>ROUND(SUMIF(Определители!I14:I15,"=4",'Базовые цены с учетом расхода'!AJ14:AJ15),2)</f>
        <v>0</v>
      </c>
      <c r="G133" s="25">
        <f>ROUND(SUMIF(Определители!I14:I15,"=4",'Базовые цены с учетом расхода'!AI14:AI15),2)</f>
        <v>0</v>
      </c>
      <c r="H133" s="25">
        <f>ROUND(SUMIF(Определители!I14:I15,"=4",'Базовые цены с учетом расхода'!AH14:AH15),2)</f>
        <v>0</v>
      </c>
      <c r="I133" s="25">
        <f>ROUND(SUMIF(Определители!I14:I15,"=4",'Базовые цены с учетом расхода'!V14:V15),2)</f>
        <v>0</v>
      </c>
      <c r="J133" s="29"/>
      <c r="K133" s="29"/>
      <c r="L133" s="25"/>
    </row>
    <row r="134" spans="1:12" x14ac:dyDescent="0.15">
      <c r="A134" s="26">
        <v>37</v>
      </c>
      <c r="B134" s="9" t="s">
        <v>82</v>
      </c>
      <c r="C134" s="30" t="s">
        <v>280</v>
      </c>
      <c r="D134" s="33">
        <v>0</v>
      </c>
      <c r="F134" s="25">
        <f>ROUND(SUMIF(Определители!I14:I15,"=4",'Базовые цены с учетом расхода'!H14:H15),2)</f>
        <v>0</v>
      </c>
      <c r="G134" s="25"/>
      <c r="H134" s="25"/>
      <c r="I134" s="25"/>
      <c r="J134" s="29"/>
      <c r="K134" s="29"/>
      <c r="L134" s="25"/>
    </row>
    <row r="135" spans="1:12" x14ac:dyDescent="0.15">
      <c r="A135" s="26">
        <v>38</v>
      </c>
      <c r="B135" s="9" t="s">
        <v>92</v>
      </c>
      <c r="C135" s="30" t="s">
        <v>280</v>
      </c>
      <c r="D135" s="33">
        <v>0</v>
      </c>
      <c r="F135" s="25">
        <f>ROUND(SUMIF(Определители!I14:I15,"=4",'Базовые цены с учетом расхода'!N14:N15),2)</f>
        <v>0</v>
      </c>
      <c r="G135" s="25"/>
      <c r="H135" s="25"/>
      <c r="I135" s="25"/>
      <c r="J135" s="29"/>
      <c r="K135" s="29"/>
      <c r="L135" s="25"/>
    </row>
    <row r="136" spans="1:12" x14ac:dyDescent="0.15">
      <c r="A136" s="26">
        <v>39</v>
      </c>
      <c r="B136" s="9" t="s">
        <v>93</v>
      </c>
      <c r="C136" s="30" t="s">
        <v>280</v>
      </c>
      <c r="D136" s="33">
        <v>0</v>
      </c>
      <c r="F136" s="25">
        <f>ROUND(SUMIF(Определители!I14:I15,"=4",'Базовые цены с учетом расхода'!O14:O15),2)</f>
        <v>0</v>
      </c>
      <c r="G136" s="25"/>
      <c r="H136" s="25"/>
      <c r="I136" s="25"/>
      <c r="J136" s="29"/>
      <c r="K136" s="29"/>
      <c r="L136" s="25"/>
    </row>
    <row r="137" spans="1:12" x14ac:dyDescent="0.15">
      <c r="A137" s="26">
        <v>40</v>
      </c>
      <c r="B137" s="9" t="s">
        <v>75</v>
      </c>
      <c r="C137" s="30" t="s">
        <v>280</v>
      </c>
      <c r="D137" s="33">
        <v>0</v>
      </c>
      <c r="F137" s="25">
        <f ca="1">ROUND(СУММПРОИЗВЕСЛИ(1,Определители!I14:I15," ",'Базовые цены с учетом расхода'!M14:M15,Начисления!I14:I15,0),2)</f>
        <v>0</v>
      </c>
      <c r="G137" s="25"/>
      <c r="H137" s="25"/>
      <c r="I137" s="25"/>
      <c r="J137" s="29"/>
      <c r="K137" s="29"/>
      <c r="L137" s="25"/>
    </row>
    <row r="138" spans="1:12" x14ac:dyDescent="0.15">
      <c r="A138" s="26">
        <v>41</v>
      </c>
      <c r="B138" s="9" t="s">
        <v>97</v>
      </c>
      <c r="C138" s="30" t="s">
        <v>281</v>
      </c>
      <c r="D138" s="33">
        <v>0</v>
      </c>
      <c r="F138" s="25">
        <f>ROUND((F131+F135+F136),2)</f>
        <v>0</v>
      </c>
      <c r="G138" s="25"/>
      <c r="H138" s="25"/>
      <c r="I138" s="25"/>
      <c r="J138" s="29"/>
      <c r="K138" s="29"/>
      <c r="L138" s="25"/>
    </row>
    <row r="139" spans="1:12" x14ac:dyDescent="0.15">
      <c r="A139" s="26">
        <v>42</v>
      </c>
      <c r="B139" s="9" t="s">
        <v>98</v>
      </c>
      <c r="C139" s="30" t="s">
        <v>280</v>
      </c>
      <c r="D139" s="33">
        <v>0</v>
      </c>
      <c r="F139" s="25">
        <f>ROUND(SUMIF(Определители!I14:I15,"=5",'Базовые цены с учетом расхода'!B14:B15),2)</f>
        <v>0</v>
      </c>
      <c r="G139" s="25">
        <f>ROUND(SUMIF(Определители!I14:I15,"=5",'Базовые цены с учетом расхода'!C14:C15),2)</f>
        <v>0</v>
      </c>
      <c r="H139" s="25">
        <f>ROUND(SUMIF(Определители!I14:I15,"=5",'Базовые цены с учетом расхода'!D14:D15),2)</f>
        <v>0</v>
      </c>
      <c r="I139" s="25">
        <f>ROUND(SUMIF(Определители!I14:I15,"=5",'Базовые цены с учетом расхода'!E14:E15),2)</f>
        <v>0</v>
      </c>
      <c r="J139" s="29">
        <f>ROUND(SUMIF(Определители!I14:I15,"=5",'Базовые цены с учетом расхода'!I14:I15),8)</f>
        <v>0</v>
      </c>
      <c r="K139" s="29">
        <f>ROUND(SUMIF(Определители!I14:I15,"=5",'Базовые цены с учетом расхода'!K14:K15),8)</f>
        <v>0</v>
      </c>
      <c r="L139" s="25">
        <f>ROUND(SUMIF(Определители!I14:I15,"=5",'Базовые цены с учетом расхода'!F14:F15),2)</f>
        <v>0</v>
      </c>
    </row>
    <row r="140" spans="1:12" x14ac:dyDescent="0.15">
      <c r="A140" s="26">
        <v>43</v>
      </c>
      <c r="B140" s="9" t="s">
        <v>82</v>
      </c>
      <c r="C140" s="30" t="s">
        <v>280</v>
      </c>
      <c r="D140" s="33">
        <v>0</v>
      </c>
      <c r="F140" s="25">
        <f>ROUND(SUMIF(Определители!I14:I15,"=5",'Базовые цены с учетом расхода'!H14:H15),2)</f>
        <v>0</v>
      </c>
      <c r="G140" s="25"/>
      <c r="H140" s="25"/>
      <c r="I140" s="25"/>
      <c r="J140" s="29"/>
      <c r="K140" s="29"/>
      <c r="L140" s="25"/>
    </row>
    <row r="141" spans="1:12" x14ac:dyDescent="0.15">
      <c r="A141" s="26">
        <v>44</v>
      </c>
      <c r="B141" s="9" t="s">
        <v>92</v>
      </c>
      <c r="C141" s="30" t="s">
        <v>280</v>
      </c>
      <c r="D141" s="33">
        <v>0</v>
      </c>
      <c r="F141" s="25">
        <f>ROUND(SUMIF(Определители!I14:I15,"=5",'Базовые цены с учетом расхода'!N14:N15),2)</f>
        <v>0</v>
      </c>
      <c r="G141" s="25"/>
      <c r="H141" s="25"/>
      <c r="I141" s="25"/>
      <c r="J141" s="29"/>
      <c r="K141" s="29"/>
      <c r="L141" s="25"/>
    </row>
    <row r="142" spans="1:12" x14ac:dyDescent="0.15">
      <c r="A142" s="26">
        <v>45</v>
      </c>
      <c r="B142" s="9" t="s">
        <v>93</v>
      </c>
      <c r="C142" s="30" t="s">
        <v>280</v>
      </c>
      <c r="D142" s="33">
        <v>0</v>
      </c>
      <c r="F142" s="25">
        <f>ROUND(SUMIF(Определители!I14:I15,"=5",'Базовые цены с учетом расхода'!O14:O15),2)</f>
        <v>0</v>
      </c>
      <c r="G142" s="25"/>
      <c r="H142" s="25"/>
      <c r="I142" s="25"/>
      <c r="J142" s="29"/>
      <c r="K142" s="29"/>
      <c r="L142" s="25"/>
    </row>
    <row r="143" spans="1:12" x14ac:dyDescent="0.15">
      <c r="A143" s="26">
        <v>46</v>
      </c>
      <c r="B143" s="9" t="s">
        <v>99</v>
      </c>
      <c r="C143" s="30" t="s">
        <v>281</v>
      </c>
      <c r="D143" s="33">
        <v>0</v>
      </c>
      <c r="F143" s="25">
        <f>ROUND((F139+F141+F142),2)</f>
        <v>0</v>
      </c>
      <c r="G143" s="25"/>
      <c r="H143" s="25"/>
      <c r="I143" s="25"/>
      <c r="J143" s="29"/>
      <c r="K143" s="29"/>
      <c r="L143" s="25"/>
    </row>
    <row r="144" spans="1:12" x14ac:dyDescent="0.15">
      <c r="A144" s="26">
        <v>47</v>
      </c>
      <c r="B144" s="9" t="s">
        <v>100</v>
      </c>
      <c r="C144" s="30" t="s">
        <v>280</v>
      </c>
      <c r="D144" s="33">
        <v>0</v>
      </c>
      <c r="F144" s="25">
        <f>ROUND(SUMIF(Определители!I14:I15,"=6",'Базовые цены с учетом расхода'!B14:B15),2)</f>
        <v>0</v>
      </c>
      <c r="G144" s="25">
        <f>ROUND(SUMIF(Определители!I14:I15,"=6",'Базовые цены с учетом расхода'!C14:C15),2)</f>
        <v>0</v>
      </c>
      <c r="H144" s="25">
        <f>ROUND(SUMIF(Определители!I14:I15,"=6",'Базовые цены с учетом расхода'!D14:D15),2)</f>
        <v>0</v>
      </c>
      <c r="I144" s="25">
        <f>ROUND(SUMIF(Определители!I14:I15,"=6",'Базовые цены с учетом расхода'!E14:E15),2)</f>
        <v>0</v>
      </c>
      <c r="J144" s="29">
        <f>ROUND(SUMIF(Определители!I14:I15,"=6",'Базовые цены с учетом расхода'!I14:I15),8)</f>
        <v>0</v>
      </c>
      <c r="K144" s="29">
        <f>ROUND(SUMIF(Определители!I14:I15,"=6",'Базовые цены с учетом расхода'!K14:K15),8)</f>
        <v>0</v>
      </c>
      <c r="L144" s="25">
        <f>ROUND(SUMIF(Определители!I14:I15,"=6",'Базовые цены с учетом расхода'!F14:F15),2)</f>
        <v>0</v>
      </c>
    </row>
    <row r="145" spans="1:12" x14ac:dyDescent="0.15">
      <c r="A145" s="26">
        <v>48</v>
      </c>
      <c r="B145" s="9" t="s">
        <v>82</v>
      </c>
      <c r="C145" s="30" t="s">
        <v>280</v>
      </c>
      <c r="D145" s="33">
        <v>0</v>
      </c>
      <c r="F145" s="25">
        <f>ROUND(SUMIF(Определители!I14:I15,"=6",'Базовые цены с учетом расхода'!H14:H15),2)</f>
        <v>0</v>
      </c>
      <c r="G145" s="25"/>
      <c r="H145" s="25"/>
      <c r="I145" s="25"/>
      <c r="J145" s="29"/>
      <c r="K145" s="29"/>
      <c r="L145" s="25"/>
    </row>
    <row r="146" spans="1:12" x14ac:dyDescent="0.15">
      <c r="A146" s="26">
        <v>49</v>
      </c>
      <c r="B146" s="9" t="s">
        <v>92</v>
      </c>
      <c r="C146" s="30" t="s">
        <v>280</v>
      </c>
      <c r="D146" s="33">
        <v>0</v>
      </c>
      <c r="F146" s="25">
        <f>ROUND(SUMIF(Определители!I14:I15,"=6",'Базовые цены с учетом расхода'!N14:N15),2)</f>
        <v>0</v>
      </c>
      <c r="G146" s="25"/>
      <c r="H146" s="25"/>
      <c r="I146" s="25"/>
      <c r="J146" s="29"/>
      <c r="K146" s="29"/>
      <c r="L146" s="25"/>
    </row>
    <row r="147" spans="1:12" x14ac:dyDescent="0.15">
      <c r="A147" s="26">
        <v>50</v>
      </c>
      <c r="B147" s="9" t="s">
        <v>93</v>
      </c>
      <c r="C147" s="30" t="s">
        <v>280</v>
      </c>
      <c r="D147" s="33">
        <v>0</v>
      </c>
      <c r="F147" s="25">
        <f>ROUND(SUMIF(Определители!I14:I15,"=6",'Базовые цены с учетом расхода'!O14:O15),2)</f>
        <v>0</v>
      </c>
      <c r="G147" s="25"/>
      <c r="H147" s="25"/>
      <c r="I147" s="25"/>
      <c r="J147" s="29"/>
      <c r="K147" s="29"/>
      <c r="L147" s="25"/>
    </row>
    <row r="148" spans="1:12" x14ac:dyDescent="0.15">
      <c r="A148" s="26">
        <v>51</v>
      </c>
      <c r="B148" s="9" t="s">
        <v>101</v>
      </c>
      <c r="C148" s="30" t="s">
        <v>281</v>
      </c>
      <c r="D148" s="33">
        <v>0</v>
      </c>
      <c r="F148" s="25">
        <f>ROUND((F144+F146+F147),2)</f>
        <v>0</v>
      </c>
      <c r="G148" s="25"/>
      <c r="H148" s="25"/>
      <c r="I148" s="25"/>
      <c r="J148" s="29"/>
      <c r="K148" s="29"/>
      <c r="L148" s="25"/>
    </row>
    <row r="149" spans="1:12" x14ac:dyDescent="0.15">
      <c r="A149" s="26">
        <v>52</v>
      </c>
      <c r="B149" s="9" t="s">
        <v>102</v>
      </c>
      <c r="C149" s="30" t="s">
        <v>280</v>
      </c>
      <c r="D149" s="33">
        <v>0</v>
      </c>
      <c r="F149" s="25">
        <f>ROUND(SUMIF(Определители!I14:I15,"=7",'Базовые цены с учетом расхода'!B14:B15),2)</f>
        <v>0</v>
      </c>
      <c r="G149" s="25">
        <f>ROUND(SUMIF(Определители!I14:I15,"=7",'Базовые цены с учетом расхода'!C14:C15),2)</f>
        <v>0</v>
      </c>
      <c r="H149" s="25">
        <f>ROUND(SUMIF(Определители!I14:I15,"=7",'Базовые цены с учетом расхода'!D14:D15),2)</f>
        <v>0</v>
      </c>
      <c r="I149" s="25">
        <f>ROUND(SUMIF(Определители!I14:I15,"=7",'Базовые цены с учетом расхода'!E14:E15),2)</f>
        <v>0</v>
      </c>
      <c r="J149" s="29">
        <f>ROUND(SUMIF(Определители!I14:I15,"=7",'Базовые цены с учетом расхода'!I14:I15),8)</f>
        <v>0</v>
      </c>
      <c r="K149" s="29">
        <f>ROUND(SUMIF(Определители!I14:I15,"=7",'Базовые цены с учетом расхода'!K14:K15),8)</f>
        <v>0</v>
      </c>
      <c r="L149" s="25">
        <f>ROUND(SUMIF(Определители!I14:I15,"=7",'Базовые цены с учетом расхода'!F14:F15),2)</f>
        <v>0</v>
      </c>
    </row>
    <row r="150" spans="1:12" x14ac:dyDescent="0.15">
      <c r="A150" s="26">
        <v>53</v>
      </c>
      <c r="B150" s="9" t="s">
        <v>78</v>
      </c>
      <c r="C150" s="30" t="s">
        <v>280</v>
      </c>
      <c r="D150" s="33">
        <v>0</v>
      </c>
      <c r="F150" s="25"/>
      <c r="G150" s="25"/>
      <c r="H150" s="25"/>
      <c r="I150" s="25"/>
      <c r="J150" s="29"/>
      <c r="K150" s="29"/>
      <c r="L150" s="25"/>
    </row>
    <row r="151" spans="1:12" x14ac:dyDescent="0.15">
      <c r="A151" s="26">
        <v>54</v>
      </c>
      <c r="B151" s="9" t="s">
        <v>87</v>
      </c>
      <c r="C151" s="30" t="s">
        <v>280</v>
      </c>
      <c r="D151" s="33">
        <v>0</v>
      </c>
      <c r="F151" s="25">
        <f ca="1">ROUND(СУММЕСЛИ2(Определители!I14:I15,"2",Определители!G14:G15,"1",'Базовые цены с учетом расхода'!B14:B15),2)</f>
        <v>0</v>
      </c>
      <c r="G151" s="25"/>
      <c r="H151" s="25"/>
      <c r="I151" s="25"/>
      <c r="J151" s="29"/>
      <c r="K151" s="29"/>
      <c r="L151" s="25"/>
    </row>
    <row r="152" spans="1:12" x14ac:dyDescent="0.15">
      <c r="A152" s="26">
        <v>55</v>
      </c>
      <c r="B152" s="9" t="s">
        <v>82</v>
      </c>
      <c r="C152" s="30" t="s">
        <v>280</v>
      </c>
      <c r="D152" s="33">
        <v>0</v>
      </c>
      <c r="F152" s="25">
        <f>ROUND(SUMIF(Определители!I14:I15,"=7",'Базовые цены с учетом расхода'!H14:H15),2)</f>
        <v>0</v>
      </c>
      <c r="G152" s="25"/>
      <c r="H152" s="25"/>
      <c r="I152" s="25"/>
      <c r="J152" s="29"/>
      <c r="K152" s="29"/>
      <c r="L152" s="25"/>
    </row>
    <row r="153" spans="1:12" x14ac:dyDescent="0.15">
      <c r="A153" s="26">
        <v>56</v>
      </c>
      <c r="B153" s="9" t="s">
        <v>92</v>
      </c>
      <c r="C153" s="30" t="s">
        <v>280</v>
      </c>
      <c r="D153" s="33">
        <v>0</v>
      </c>
      <c r="F153" s="25">
        <f>ROUND(SUMIF(Определители!I14:I15,"=7",'Базовые цены с учетом расхода'!N14:N15),2)</f>
        <v>0</v>
      </c>
      <c r="G153" s="25"/>
      <c r="H153" s="25"/>
      <c r="I153" s="25"/>
      <c r="J153" s="29"/>
      <c r="K153" s="29"/>
      <c r="L153" s="25"/>
    </row>
    <row r="154" spans="1:12" x14ac:dyDescent="0.15">
      <c r="A154" s="26">
        <v>57</v>
      </c>
      <c r="B154" s="9" t="s">
        <v>93</v>
      </c>
      <c r="C154" s="30" t="s">
        <v>280</v>
      </c>
      <c r="D154" s="33">
        <v>0</v>
      </c>
      <c r="F154" s="25">
        <f>ROUND(SUMIF(Определители!I14:I15,"=7",'Базовые цены с учетом расхода'!O14:O15),2)</f>
        <v>0</v>
      </c>
      <c r="G154" s="25"/>
      <c r="H154" s="25"/>
      <c r="I154" s="25"/>
      <c r="J154" s="29"/>
      <c r="K154" s="29"/>
      <c r="L154" s="25"/>
    </row>
    <row r="155" spans="1:12" x14ac:dyDescent="0.15">
      <c r="A155" s="26">
        <v>58</v>
      </c>
      <c r="B155" s="9" t="s">
        <v>103</v>
      </c>
      <c r="C155" s="30" t="s">
        <v>281</v>
      </c>
      <c r="D155" s="33">
        <v>0</v>
      </c>
      <c r="F155" s="25">
        <f>ROUND((F149+F153+F154),2)</f>
        <v>0</v>
      </c>
      <c r="G155" s="25"/>
      <c r="H155" s="25"/>
      <c r="I155" s="25"/>
      <c r="J155" s="29"/>
      <c r="K155" s="29"/>
      <c r="L155" s="25"/>
    </row>
    <row r="156" spans="1:12" x14ac:dyDescent="0.15">
      <c r="A156" s="26">
        <v>59</v>
      </c>
      <c r="B156" s="9" t="s">
        <v>104</v>
      </c>
      <c r="C156" s="30" t="s">
        <v>280</v>
      </c>
      <c r="D156" s="33">
        <v>0</v>
      </c>
      <c r="F156" s="25">
        <f>ROUND(SUMIF(Определители!I14:I15,"=;",'Базовые цены с учетом расхода'!B14:B15),2)</f>
        <v>0</v>
      </c>
      <c r="G156" s="25">
        <f>ROUND(SUMIF(Определители!I14:I15,"=;",'Базовые цены с учетом расхода'!C14:C15),2)</f>
        <v>0</v>
      </c>
      <c r="H156" s="25">
        <f>ROUND(SUMIF(Определители!I14:I15,"=;",'Базовые цены с учетом расхода'!D14:D15),2)</f>
        <v>0</v>
      </c>
      <c r="I156" s="25">
        <f>ROUND(SUMIF(Определители!I14:I15,"=;",'Базовые цены с учетом расхода'!E14:E15),2)</f>
        <v>0</v>
      </c>
      <c r="J156" s="29">
        <f>ROUND(SUMIF(Определители!I14:I15,"=;",'Базовые цены с учетом расхода'!I14:I15),8)</f>
        <v>0</v>
      </c>
      <c r="K156" s="29">
        <f>ROUND(SUMIF(Определители!I14:I15,"=;",'Базовые цены с учетом расхода'!K14:K15),8)</f>
        <v>0</v>
      </c>
      <c r="L156" s="25">
        <f>ROUND(SUMIF(Определители!I14:I15,"=;",'Базовые цены с учетом расхода'!F14:F15),2)</f>
        <v>0</v>
      </c>
    </row>
    <row r="157" spans="1:12" x14ac:dyDescent="0.15">
      <c r="A157" s="26">
        <v>60</v>
      </c>
      <c r="B157" s="9" t="s">
        <v>105</v>
      </c>
      <c r="C157" s="30" t="s">
        <v>280</v>
      </c>
      <c r="D157" s="33">
        <v>0</v>
      </c>
      <c r="F157" s="25">
        <f>ROUND(SUMIF(Определители!I14:I15,"=;",'Базовые цены с учетом расхода'!AF14:AF15),2)</f>
        <v>0</v>
      </c>
      <c r="G157" s="25"/>
      <c r="H157" s="25"/>
      <c r="I157" s="25"/>
      <c r="J157" s="29"/>
      <c r="K157" s="29"/>
      <c r="L157" s="25"/>
    </row>
    <row r="158" spans="1:12" x14ac:dyDescent="0.15">
      <c r="A158" s="26">
        <v>61</v>
      </c>
      <c r="B158" s="9" t="s">
        <v>106</v>
      </c>
      <c r="C158" s="30" t="s">
        <v>280</v>
      </c>
      <c r="D158" s="33">
        <v>0</v>
      </c>
      <c r="F158" s="25">
        <f>ROUND(SUMIF(Определители!I14:I15,"=;",'Базовые цены с учетом расхода'!AG14:AG15),2)</f>
        <v>0</v>
      </c>
      <c r="G158" s="25"/>
      <c r="H158" s="25"/>
      <c r="I158" s="25"/>
      <c r="J158" s="29"/>
      <c r="K158" s="29"/>
      <c r="L158" s="25"/>
    </row>
    <row r="159" spans="1:12" x14ac:dyDescent="0.15">
      <c r="A159" s="26">
        <v>62</v>
      </c>
      <c r="B159" s="9" t="s">
        <v>92</v>
      </c>
      <c r="C159" s="30" t="s">
        <v>280</v>
      </c>
      <c r="D159" s="33">
        <v>0</v>
      </c>
      <c r="F159" s="25">
        <f>ROUND(SUMIF(Определители!I14:I15,"=;",'Базовые цены с учетом расхода'!N14:N15),2)</f>
        <v>0</v>
      </c>
      <c r="G159" s="25"/>
      <c r="H159" s="25"/>
      <c r="I159" s="25"/>
      <c r="J159" s="29"/>
      <c r="K159" s="29"/>
      <c r="L159" s="25"/>
    </row>
    <row r="160" spans="1:12" x14ac:dyDescent="0.15">
      <c r="A160" s="26">
        <v>63</v>
      </c>
      <c r="B160" s="9" t="s">
        <v>93</v>
      </c>
      <c r="C160" s="30" t="s">
        <v>280</v>
      </c>
      <c r="D160" s="33">
        <v>0</v>
      </c>
      <c r="F160" s="25">
        <f>ROUND(SUMIF(Определители!I14:I15,"=;",'Базовые цены с учетом расхода'!O14:O15),2)</f>
        <v>0</v>
      </c>
      <c r="G160" s="25"/>
      <c r="H160" s="25"/>
      <c r="I160" s="25"/>
      <c r="J160" s="29"/>
      <c r="K160" s="29"/>
      <c r="L160" s="25"/>
    </row>
    <row r="161" spans="1:12" x14ac:dyDescent="0.15">
      <c r="A161" s="26">
        <v>64</v>
      </c>
      <c r="B161" s="9" t="s">
        <v>107</v>
      </c>
      <c r="C161" s="30" t="s">
        <v>281</v>
      </c>
      <c r="D161" s="33">
        <v>0</v>
      </c>
      <c r="F161" s="25">
        <f>ROUND((F156+F159+F160),2)</f>
        <v>0</v>
      </c>
      <c r="G161" s="25"/>
      <c r="H161" s="25"/>
      <c r="I161" s="25"/>
      <c r="J161" s="29"/>
      <c r="K161" s="29"/>
      <c r="L161" s="25"/>
    </row>
    <row r="162" spans="1:12" x14ac:dyDescent="0.15">
      <c r="A162" s="26">
        <v>65</v>
      </c>
      <c r="B162" s="9" t="s">
        <v>108</v>
      </c>
      <c r="C162" s="30" t="s">
        <v>280</v>
      </c>
      <c r="D162" s="33">
        <v>0</v>
      </c>
      <c r="F162" s="25">
        <f>ROUND(SUMIF(Определители!I14:I15,"=9",'Базовые цены с учетом расхода'!B14:B15),2)</f>
        <v>48.43</v>
      </c>
      <c r="G162" s="25">
        <f>ROUND(SUMIF(Определители!I14:I15,"=9",'Базовые цены с учетом расхода'!C14:C15),2)</f>
        <v>48.43</v>
      </c>
      <c r="H162" s="25">
        <f>ROUND(SUMIF(Определители!I14:I15,"=9",'Базовые цены с учетом расхода'!D14:D15),2)</f>
        <v>0</v>
      </c>
      <c r="I162" s="25">
        <f>ROUND(SUMIF(Определители!I14:I15,"=9",'Базовые цены с учетом расхода'!E14:E15),2)</f>
        <v>0</v>
      </c>
      <c r="J162" s="29">
        <f>ROUND(SUMIF(Определители!I14:I15,"=9",'Базовые цены с учетом расхода'!I14:I15),8)</f>
        <v>2.81</v>
      </c>
      <c r="K162" s="29">
        <f>ROUND(SUMIF(Определители!I14:I15,"=9",'Базовые цены с учетом расхода'!K14:K15),8)</f>
        <v>0</v>
      </c>
      <c r="L162" s="25">
        <f>ROUND(SUMIF(Определители!I14:I15,"=9",'Базовые цены с учетом расхода'!F14:F15),2)</f>
        <v>0</v>
      </c>
    </row>
    <row r="163" spans="1:12" x14ac:dyDescent="0.15">
      <c r="A163" s="26">
        <v>66</v>
      </c>
      <c r="B163" s="9" t="s">
        <v>92</v>
      </c>
      <c r="C163" s="30" t="s">
        <v>280</v>
      </c>
      <c r="D163" s="33">
        <v>0</v>
      </c>
      <c r="F163" s="25">
        <f>ROUND(SUMIF(Определители!I14:I15,"=9",'Базовые цены с учетом расхода'!N14:N15),2)</f>
        <v>32.93</v>
      </c>
      <c r="G163" s="25"/>
      <c r="H163" s="25"/>
      <c r="I163" s="25"/>
      <c r="J163" s="29"/>
      <c r="K163" s="29"/>
      <c r="L163" s="25"/>
    </row>
    <row r="164" spans="1:12" x14ac:dyDescent="0.15">
      <c r="A164" s="26">
        <v>67</v>
      </c>
      <c r="B164" s="9" t="s">
        <v>93</v>
      </c>
      <c r="C164" s="30" t="s">
        <v>280</v>
      </c>
      <c r="D164" s="33">
        <v>0</v>
      </c>
      <c r="F164" s="25">
        <f>ROUND(SUMIF(Определители!I14:I15,"=9",'Базовые цены с учетом расхода'!O14:O15),2)</f>
        <v>19.38</v>
      </c>
      <c r="G164" s="25"/>
      <c r="H164" s="25"/>
      <c r="I164" s="25"/>
      <c r="J164" s="29"/>
      <c r="K164" s="29"/>
      <c r="L164" s="25"/>
    </row>
    <row r="165" spans="1:12" x14ac:dyDescent="0.15">
      <c r="A165" s="26">
        <v>68</v>
      </c>
      <c r="B165" s="9" t="s">
        <v>109</v>
      </c>
      <c r="C165" s="30" t="s">
        <v>281</v>
      </c>
      <c r="D165" s="33">
        <v>0</v>
      </c>
      <c r="F165" s="25">
        <f>ROUND((F162+F163+F164),2)</f>
        <v>100.74</v>
      </c>
      <c r="G165" s="25"/>
      <c r="H165" s="25"/>
      <c r="I165" s="25"/>
      <c r="J165" s="29"/>
      <c r="K165" s="29"/>
      <c r="L165" s="25"/>
    </row>
    <row r="166" spans="1:12" x14ac:dyDescent="0.15">
      <c r="A166" s="26">
        <v>69</v>
      </c>
      <c r="B166" s="9" t="s">
        <v>110</v>
      </c>
      <c r="C166" s="30" t="s">
        <v>280</v>
      </c>
      <c r="D166" s="33">
        <v>0</v>
      </c>
      <c r="F166" s="25">
        <f>ROUND(SUMIF(Определители!I14:I15,"=:",'Базовые цены с учетом расхода'!B14:B15),2)</f>
        <v>0</v>
      </c>
      <c r="G166" s="25">
        <f>ROUND(SUMIF(Определители!I14:I15,"=:",'Базовые цены с учетом расхода'!C14:C15),2)</f>
        <v>0</v>
      </c>
      <c r="H166" s="25">
        <f>ROUND(SUMIF(Определители!I14:I15,"=:",'Базовые цены с учетом расхода'!D14:D15),2)</f>
        <v>0</v>
      </c>
      <c r="I166" s="25">
        <f>ROUND(SUMIF(Определители!I14:I15,"=:",'Базовые цены с учетом расхода'!E14:E15),2)</f>
        <v>0</v>
      </c>
      <c r="J166" s="29">
        <f>ROUND(SUMIF(Определители!I14:I15,"=:",'Базовые цены с учетом расхода'!I14:I15),8)</f>
        <v>0</v>
      </c>
      <c r="K166" s="29">
        <f>ROUND(SUMIF(Определители!I14:I15,"=:",'Базовые цены с учетом расхода'!K14:K15),8)</f>
        <v>0</v>
      </c>
      <c r="L166" s="25">
        <f>ROUND(SUMIF(Определители!I14:I15,"=:",'Базовые цены с учетом расхода'!F14:F15),2)</f>
        <v>0</v>
      </c>
    </row>
    <row r="167" spans="1:12" x14ac:dyDescent="0.15">
      <c r="A167" s="26">
        <v>70</v>
      </c>
      <c r="B167" s="9" t="s">
        <v>82</v>
      </c>
      <c r="C167" s="30" t="s">
        <v>280</v>
      </c>
      <c r="D167" s="33">
        <v>0</v>
      </c>
      <c r="F167" s="25">
        <f>ROUND(SUMIF(Определители!I14:I15,"=:",'Базовые цены с учетом расхода'!H14:H15),2)</f>
        <v>0</v>
      </c>
      <c r="G167" s="25"/>
      <c r="H167" s="25"/>
      <c r="I167" s="25"/>
      <c r="J167" s="29"/>
      <c r="K167" s="29"/>
      <c r="L167" s="25"/>
    </row>
    <row r="168" spans="1:12" x14ac:dyDescent="0.15">
      <c r="A168" s="26">
        <v>71</v>
      </c>
      <c r="B168" s="9" t="s">
        <v>92</v>
      </c>
      <c r="C168" s="30" t="s">
        <v>280</v>
      </c>
      <c r="D168" s="33">
        <v>0</v>
      </c>
      <c r="F168" s="25">
        <f>ROUND(SUMIF(Определители!I14:I15,"=:",'Базовые цены с учетом расхода'!N14:N15),2)</f>
        <v>0</v>
      </c>
      <c r="G168" s="25"/>
      <c r="H168" s="25"/>
      <c r="I168" s="25"/>
      <c r="J168" s="29"/>
      <c r="K168" s="29"/>
      <c r="L168" s="25"/>
    </row>
    <row r="169" spans="1:12" x14ac:dyDescent="0.15">
      <c r="A169" s="26">
        <v>72</v>
      </c>
      <c r="B169" s="9" t="s">
        <v>93</v>
      </c>
      <c r="C169" s="30" t="s">
        <v>280</v>
      </c>
      <c r="D169" s="33">
        <v>0</v>
      </c>
      <c r="F169" s="25">
        <f>ROUND(SUMIF(Определители!I14:I15,"=:",'Базовые цены с учетом расхода'!O14:O15),2)</f>
        <v>0</v>
      </c>
      <c r="G169" s="25"/>
      <c r="H169" s="25"/>
      <c r="I169" s="25"/>
      <c r="J169" s="29"/>
      <c r="K169" s="29"/>
      <c r="L169" s="25"/>
    </row>
    <row r="170" spans="1:12" x14ac:dyDescent="0.15">
      <c r="A170" s="26">
        <v>73</v>
      </c>
      <c r="B170" s="9" t="s">
        <v>111</v>
      </c>
      <c r="C170" s="30" t="s">
        <v>281</v>
      </c>
      <c r="D170" s="33">
        <v>0</v>
      </c>
      <c r="F170" s="25">
        <f>ROUND((F166+F168+F169),2)</f>
        <v>0</v>
      </c>
      <c r="G170" s="25"/>
      <c r="H170" s="25"/>
      <c r="I170" s="25"/>
      <c r="J170" s="29"/>
      <c r="K170" s="29"/>
      <c r="L170" s="25"/>
    </row>
    <row r="171" spans="1:12" x14ac:dyDescent="0.15">
      <c r="A171" s="26">
        <v>74</v>
      </c>
      <c r="B171" s="9" t="s">
        <v>112</v>
      </c>
      <c r="C171" s="30" t="s">
        <v>280</v>
      </c>
      <c r="D171" s="33">
        <v>0</v>
      </c>
      <c r="F171" s="25">
        <f>ROUND(SUMIF(Определители!I14:I15,"=8",'Базовые цены с учетом расхода'!B14:B15),2)</f>
        <v>0</v>
      </c>
      <c r="G171" s="25">
        <f>ROUND(SUMIF(Определители!I14:I15,"=8",'Базовые цены с учетом расхода'!C14:C15),2)</f>
        <v>0</v>
      </c>
      <c r="H171" s="25">
        <f>ROUND(SUMIF(Определители!I14:I15,"=8",'Базовые цены с учетом расхода'!D14:D15),2)</f>
        <v>0</v>
      </c>
      <c r="I171" s="25">
        <f>ROUND(SUMIF(Определители!I14:I15,"=8",'Базовые цены с учетом расхода'!E14:E15),2)</f>
        <v>0</v>
      </c>
      <c r="J171" s="29">
        <f>ROUND(SUMIF(Определители!I14:I15,"=8",'Базовые цены с учетом расхода'!I14:I15),8)</f>
        <v>0</v>
      </c>
      <c r="K171" s="29">
        <f>ROUND(SUMIF(Определители!I14:I15,"=8",'Базовые цены с учетом расхода'!K14:K15),8)</f>
        <v>0</v>
      </c>
      <c r="L171" s="25">
        <f>ROUND(SUMIF(Определители!I14:I15,"=8",'Базовые цены с учетом расхода'!F14:F15),2)</f>
        <v>0</v>
      </c>
    </row>
    <row r="172" spans="1:12" x14ac:dyDescent="0.15">
      <c r="A172" s="26">
        <v>75</v>
      </c>
      <c r="B172" s="9" t="s">
        <v>82</v>
      </c>
      <c r="C172" s="30" t="s">
        <v>280</v>
      </c>
      <c r="D172" s="33">
        <v>0</v>
      </c>
      <c r="F172" s="25">
        <f>ROUND(SUMIF(Определители!I14:I15,"=8",'Базовые цены с учетом расхода'!H14:H15),2)</f>
        <v>0</v>
      </c>
      <c r="G172" s="25"/>
      <c r="H172" s="25"/>
      <c r="I172" s="25"/>
      <c r="J172" s="29"/>
      <c r="K172" s="29"/>
      <c r="L172" s="25"/>
    </row>
    <row r="173" spans="1:12" x14ac:dyDescent="0.15">
      <c r="A173" s="26">
        <v>76</v>
      </c>
      <c r="B173" s="9" t="s">
        <v>161</v>
      </c>
      <c r="C173" s="30" t="s">
        <v>281</v>
      </c>
      <c r="D173" s="33">
        <v>0</v>
      </c>
      <c r="F173" s="25">
        <f ca="1">ROUND((F108+F118+F125+F130+F138+F143+F148+F155+F165+F170+F171+F161),2)</f>
        <v>100.74</v>
      </c>
      <c r="G173" s="25">
        <f>ROUND((G108+G118+G125+G130+G138+G143+G148+G155+G165+G170+G171+G161),2)</f>
        <v>0</v>
      </c>
      <c r="H173" s="25">
        <f>ROUND((H108+H118+H125+H130+H138+H143+H148+H155+H165+H170+H171+H161),2)</f>
        <v>0</v>
      </c>
      <c r="I173" s="25">
        <f>ROUND((I108+I118+I125+I130+I138+I143+I148+I155+I165+I170+I171+I161),2)</f>
        <v>0</v>
      </c>
      <c r="J173" s="29">
        <f>ROUND((J108+J118+J125+J130+J138+J143+J148+J155+J165+J170+J171+J161),8)</f>
        <v>0</v>
      </c>
      <c r="K173" s="29">
        <f>ROUND((K108+K118+K125+K130+K138+K143+K148+K155+K165+K170+K171+K161),8)</f>
        <v>0</v>
      </c>
      <c r="L173" s="25">
        <f>ROUND((L108+L118+L125+L130+L138+L143+L148+L155+L165+L170+L171+L161),2)</f>
        <v>0</v>
      </c>
    </row>
    <row r="174" spans="1:12" x14ac:dyDescent="0.15">
      <c r="A174" s="26">
        <v>77</v>
      </c>
      <c r="B174" s="9" t="s">
        <v>114</v>
      </c>
      <c r="C174" s="30" t="s">
        <v>281</v>
      </c>
      <c r="D174" s="33">
        <v>0</v>
      </c>
      <c r="F174" s="25">
        <f>ROUND((F114+F122+F127+F134+F140+F145+F152+F167+F172),2)</f>
        <v>0</v>
      </c>
      <c r="G174" s="25"/>
      <c r="H174" s="25"/>
      <c r="I174" s="25"/>
      <c r="J174" s="29"/>
      <c r="K174" s="29"/>
      <c r="L174" s="25"/>
    </row>
    <row r="175" spans="1:12" x14ac:dyDescent="0.15">
      <c r="A175" s="26">
        <v>78</v>
      </c>
      <c r="B175" s="9" t="s">
        <v>115</v>
      </c>
      <c r="C175" s="30" t="s">
        <v>281</v>
      </c>
      <c r="D175" s="33">
        <v>0</v>
      </c>
      <c r="F175" s="25">
        <f>ROUND((F115+F123+F128+F135+F141+F146+F153+F163+F168+F159),2)</f>
        <v>32.93</v>
      </c>
      <c r="G175" s="25"/>
      <c r="H175" s="25"/>
      <c r="I175" s="25"/>
      <c r="J175" s="29"/>
      <c r="K175" s="29"/>
      <c r="L175" s="25"/>
    </row>
    <row r="176" spans="1:12" x14ac:dyDescent="0.15">
      <c r="A176" s="26">
        <v>79</v>
      </c>
      <c r="B176" s="9" t="s">
        <v>116</v>
      </c>
      <c r="C176" s="30" t="s">
        <v>281</v>
      </c>
      <c r="D176" s="33">
        <v>0</v>
      </c>
      <c r="F176" s="25">
        <f>ROUND((F116+F124+F129+F136+F142+F147+F154+F164+F169+F160),2)</f>
        <v>19.38</v>
      </c>
      <c r="G176" s="25"/>
      <c r="H176" s="25"/>
      <c r="I176" s="25"/>
      <c r="J176" s="29"/>
      <c r="K176" s="29"/>
      <c r="L176" s="25"/>
    </row>
    <row r="177" spans="1:13" x14ac:dyDescent="0.15">
      <c r="A177" s="26">
        <v>80</v>
      </c>
      <c r="B177" s="9" t="s">
        <v>39</v>
      </c>
      <c r="C177" s="30" t="s">
        <v>282</v>
      </c>
      <c r="D177" s="33">
        <v>0</v>
      </c>
      <c r="F177" s="25">
        <f>ROUND(SUM('Базовые цены с учетом расхода'!X14:X15),2)</f>
        <v>0</v>
      </c>
      <c r="G177" s="25"/>
      <c r="H177" s="25"/>
      <c r="I177" s="25"/>
      <c r="J177" s="29"/>
      <c r="K177" s="29"/>
      <c r="L177" s="25">
        <f>ROUND(SUM('Базовые цены с учетом расхода'!X14:X15),2)</f>
        <v>0</v>
      </c>
    </row>
    <row r="178" spans="1:13" x14ac:dyDescent="0.15">
      <c r="A178" s="26">
        <v>81</v>
      </c>
      <c r="B178" s="9" t="s">
        <v>133</v>
      </c>
      <c r="C178" s="30" t="s">
        <v>282</v>
      </c>
      <c r="D178" s="33">
        <v>0</v>
      </c>
      <c r="F178" s="25">
        <f>ROUND(SUM(G178:N178),2)</f>
        <v>0</v>
      </c>
      <c r="G178" s="25"/>
      <c r="H178" s="25"/>
      <c r="I178" s="25"/>
      <c r="J178" s="29"/>
      <c r="K178" s="29"/>
      <c r="L178" s="25">
        <f>ROUND(SUM('Базовые цены с учетом расхода'!AE14:AE15),2)</f>
        <v>0</v>
      </c>
    </row>
    <row r="179" spans="1:13" x14ac:dyDescent="0.15">
      <c r="A179" s="26">
        <v>82</v>
      </c>
      <c r="B179" s="9" t="s">
        <v>118</v>
      </c>
      <c r="C179" s="30" t="s">
        <v>282</v>
      </c>
      <c r="D179" s="33">
        <v>0</v>
      </c>
      <c r="F179" s="25">
        <f>ROUND(SUM('Базовые цены с учетом расхода'!C14:C15),2)</f>
        <v>48.43</v>
      </c>
      <c r="G179" s="25"/>
      <c r="H179" s="25"/>
      <c r="I179" s="25"/>
      <c r="J179" s="29"/>
      <c r="K179" s="29"/>
      <c r="L179" s="25"/>
    </row>
    <row r="180" spans="1:13" x14ac:dyDescent="0.15">
      <c r="A180" s="26">
        <v>83</v>
      </c>
      <c r="B180" s="9" t="s">
        <v>119</v>
      </c>
      <c r="C180" s="30" t="s">
        <v>282</v>
      </c>
      <c r="D180" s="33">
        <v>0</v>
      </c>
      <c r="F180" s="25">
        <f>ROUND(SUM('Базовые цены с учетом расхода'!E14:E15),2)</f>
        <v>0</v>
      </c>
      <c r="G180" s="25"/>
      <c r="H180" s="25"/>
      <c r="I180" s="25"/>
      <c r="J180" s="29"/>
      <c r="K180" s="29"/>
      <c r="L180" s="25"/>
    </row>
    <row r="181" spans="1:13" x14ac:dyDescent="0.15">
      <c r="A181" s="26">
        <v>84</v>
      </c>
      <c r="B181" s="9" t="s">
        <v>120</v>
      </c>
      <c r="C181" s="30" t="s">
        <v>283</v>
      </c>
      <c r="D181" s="33">
        <v>0</v>
      </c>
      <c r="F181" s="25">
        <f>ROUND((F179+F180),2)</f>
        <v>48.43</v>
      </c>
      <c r="G181" s="25"/>
      <c r="H181" s="25"/>
      <c r="I181" s="25"/>
      <c r="J181" s="29"/>
      <c r="K181" s="29"/>
      <c r="L181" s="25"/>
    </row>
    <row r="182" spans="1:13" x14ac:dyDescent="0.15">
      <c r="A182" s="26">
        <v>85</v>
      </c>
      <c r="B182" s="9" t="s">
        <v>121</v>
      </c>
      <c r="C182" s="30" t="s">
        <v>282</v>
      </c>
      <c r="D182" s="33">
        <v>0</v>
      </c>
      <c r="F182" s="25"/>
      <c r="G182" s="25"/>
      <c r="H182" s="25"/>
      <c r="I182" s="25"/>
      <c r="J182" s="29">
        <f>ROUND(SUM('Базовые цены с учетом расхода'!I14:I15),8)</f>
        <v>2.81</v>
      </c>
      <c r="K182" s="29"/>
      <c r="L182" s="25"/>
    </row>
    <row r="183" spans="1:13" x14ac:dyDescent="0.15">
      <c r="A183" s="26">
        <v>86</v>
      </c>
      <c r="B183" s="9" t="s">
        <v>122</v>
      </c>
      <c r="C183" s="30" t="s">
        <v>282</v>
      </c>
      <c r="D183" s="33">
        <v>0</v>
      </c>
      <c r="F183" s="25"/>
      <c r="G183" s="25"/>
      <c r="H183" s="25"/>
      <c r="I183" s="25"/>
      <c r="J183" s="29">
        <f>ROUND(SUM('Базовые цены с учетом расхода'!K14:K15),8)</f>
        <v>0</v>
      </c>
      <c r="K183" s="29"/>
      <c r="L183" s="25"/>
    </row>
    <row r="184" spans="1:13" x14ac:dyDescent="0.15">
      <c r="A184" s="26">
        <v>87</v>
      </c>
      <c r="B184" s="9" t="s">
        <v>123</v>
      </c>
      <c r="C184" s="30" t="s">
        <v>283</v>
      </c>
      <c r="D184" s="33">
        <v>0</v>
      </c>
      <c r="F184" s="25"/>
      <c r="G184" s="25"/>
      <c r="H184" s="25"/>
      <c r="I184" s="25"/>
      <c r="J184" s="29">
        <f>ROUND((J182+J183),8)</f>
        <v>2.81</v>
      </c>
      <c r="K184" s="29"/>
      <c r="L184" s="25"/>
    </row>
    <row r="186" spans="1:13" s="33" customFormat="1" x14ac:dyDescent="0.15">
      <c r="A186" s="26"/>
      <c r="B186" s="52" t="s">
        <v>134</v>
      </c>
      <c r="C186" s="52"/>
      <c r="D186" s="52"/>
      <c r="E186" s="52"/>
      <c r="F186" s="52"/>
      <c r="G186" s="52"/>
      <c r="H186" s="52"/>
      <c r="I186" s="52"/>
      <c r="J186" s="52"/>
    </row>
    <row r="187" spans="1:13" x14ac:dyDescent="0.15">
      <c r="B187" s="52"/>
      <c r="C187" s="52"/>
      <c r="D187" s="52"/>
      <c r="E187" s="52"/>
      <c r="F187" s="52"/>
      <c r="G187" s="52"/>
      <c r="H187" s="52"/>
      <c r="I187" s="52"/>
      <c r="J187" s="52"/>
    </row>
    <row r="188" spans="1:13" s="27" customFormat="1" x14ac:dyDescent="0.15">
      <c r="A188" s="7"/>
      <c r="B188" s="27" t="s">
        <v>267</v>
      </c>
      <c r="C188" s="27" t="s">
        <v>268</v>
      </c>
      <c r="D188" s="34" t="s">
        <v>269</v>
      </c>
      <c r="E188" s="27" t="s">
        <v>270</v>
      </c>
      <c r="F188" s="27" t="s">
        <v>271</v>
      </c>
      <c r="G188" s="27" t="s">
        <v>272</v>
      </c>
      <c r="H188" s="27" t="s">
        <v>273</v>
      </c>
      <c r="I188" s="27" t="s">
        <v>274</v>
      </c>
      <c r="J188" s="27" t="s">
        <v>275</v>
      </c>
      <c r="K188" s="27" t="s">
        <v>276</v>
      </c>
      <c r="L188" s="27" t="s">
        <v>277</v>
      </c>
      <c r="M188" s="27" t="s">
        <v>278</v>
      </c>
    </row>
    <row r="189" spans="1:13" s="33" customFormat="1" x14ac:dyDescent="0.15">
      <c r="A189" s="26">
        <v>1</v>
      </c>
      <c r="B189" s="9" t="s">
        <v>158</v>
      </c>
      <c r="C189" s="30" t="s">
        <v>279</v>
      </c>
      <c r="D189" s="33">
        <v>0</v>
      </c>
      <c r="F189" s="25">
        <f>ROUND(SUM('Базовые цены с учетом расхода'!B19:B19),2)</f>
        <v>3740</v>
      </c>
      <c r="G189" s="25">
        <f>ROUND(SUM('Базовые цены с учетом расхода'!C19:C19),2)</f>
        <v>0</v>
      </c>
      <c r="H189" s="25">
        <f>ROUND(SUM('Базовые цены с учетом расхода'!D19:D19),2)</f>
        <v>0</v>
      </c>
      <c r="I189" s="25">
        <f>ROUND(SUM('Базовые цены с учетом расхода'!E19:E19),2)</f>
        <v>0</v>
      </c>
      <c r="J189" s="29">
        <f>ROUND(SUM('Базовые цены с учетом расхода'!I19:I19),8)</f>
        <v>0</v>
      </c>
      <c r="K189" s="29">
        <f>ROUND(SUM('Базовые цены с учетом расхода'!K19:K19),8)</f>
        <v>0</v>
      </c>
      <c r="L189" s="25">
        <f>ROUND(SUM('Базовые цены с учетом расхода'!F19:F19),2)</f>
        <v>3740</v>
      </c>
    </row>
    <row r="190" spans="1:13" x14ac:dyDescent="0.15">
      <c r="A190" s="26">
        <v>2</v>
      </c>
      <c r="B190" s="9" t="s">
        <v>67</v>
      </c>
      <c r="C190" s="30" t="s">
        <v>280</v>
      </c>
      <c r="D190" s="33">
        <v>0</v>
      </c>
      <c r="F190" s="25">
        <f>ROUND(SUMIF(Определители!I19:I19,"= ",'Базовые цены с учетом расхода'!B19:B19),2)</f>
        <v>0</v>
      </c>
      <c r="G190" s="25">
        <f>ROUND(SUMIF(Определители!I19:I19,"= ",'Базовые цены с учетом расхода'!C19:C19),2)</f>
        <v>0</v>
      </c>
      <c r="H190" s="25">
        <f>ROUND(SUMIF(Определители!I19:I19,"= ",'Базовые цены с учетом расхода'!D19:D19),2)</f>
        <v>0</v>
      </c>
      <c r="I190" s="25">
        <f>ROUND(SUMIF(Определители!I19:I19,"= ",'Базовые цены с учетом расхода'!E19:E19),2)</f>
        <v>0</v>
      </c>
      <c r="J190" s="29">
        <f>ROUND(SUMIF(Определители!I19:I19,"= ",'Базовые цены с учетом расхода'!I19:I19),8)</f>
        <v>0</v>
      </c>
      <c r="K190" s="29">
        <f>ROUND(SUMIF(Определители!I19:I19,"= ",'Базовые цены с учетом расхода'!K19:K19),8)</f>
        <v>0</v>
      </c>
      <c r="L190" s="25">
        <f>ROUND(SUMIF(Определители!I19:I19,"= ",'Базовые цены с учетом расхода'!F19:F19),2)</f>
        <v>0</v>
      </c>
    </row>
    <row r="191" spans="1:13" x14ac:dyDescent="0.15">
      <c r="A191" s="26">
        <v>3</v>
      </c>
      <c r="B191" s="9" t="s">
        <v>68</v>
      </c>
      <c r="C191" s="30" t="s">
        <v>280</v>
      </c>
      <c r="D191" s="33">
        <v>0</v>
      </c>
      <c r="F191" s="25">
        <f ca="1">ROUND(СУММПРОИЗВЕСЛИ(0.01,Определители!I19:I19," ",'Базовые цены с учетом расхода'!B19:B19,Начисления!X19:X19,0),2)</f>
        <v>0</v>
      </c>
      <c r="G191" s="25"/>
      <c r="H191" s="25"/>
      <c r="I191" s="25"/>
      <c r="J191" s="29"/>
      <c r="K191" s="29"/>
      <c r="L191" s="25"/>
    </row>
    <row r="192" spans="1:13" x14ac:dyDescent="0.15">
      <c r="A192" s="26">
        <v>4</v>
      </c>
      <c r="B192" s="9" t="s">
        <v>69</v>
      </c>
      <c r="C192" s="30" t="s">
        <v>280</v>
      </c>
      <c r="D192" s="33">
        <v>0</v>
      </c>
      <c r="F192" s="25">
        <f ca="1">ROUND(СУММПРОИЗВЕСЛИ(0.01,Определители!I19:I19," ",'Базовые цены с учетом расхода'!B19:B19,Начисления!Y19:Y19,0),2)</f>
        <v>0</v>
      </c>
      <c r="G192" s="25"/>
      <c r="H192" s="25"/>
      <c r="I192" s="25"/>
      <c r="J192" s="29"/>
      <c r="K192" s="29"/>
      <c r="L192" s="25"/>
    </row>
    <row r="193" spans="1:12" x14ac:dyDescent="0.15">
      <c r="A193" s="26">
        <v>5</v>
      </c>
      <c r="B193" s="9" t="s">
        <v>70</v>
      </c>
      <c r="C193" s="30" t="s">
        <v>280</v>
      </c>
      <c r="D193" s="33">
        <v>0</v>
      </c>
      <c r="F193" s="25">
        <f ca="1">ROUND(ТРАНСПРАСХОД(Определители!B19:B19,Определители!H19:H19,Определители!I19:I19,'Базовые цены с учетом расхода'!B19:B19,Начисления!Z19:Z19,Начисления!AA19:AA19),2)</f>
        <v>0</v>
      </c>
      <c r="G193" s="25"/>
      <c r="H193" s="25"/>
      <c r="I193" s="25"/>
      <c r="J193" s="29"/>
      <c r="K193" s="29"/>
      <c r="L193" s="25"/>
    </row>
    <row r="194" spans="1:12" x14ac:dyDescent="0.15">
      <c r="A194" s="26">
        <v>6</v>
      </c>
      <c r="B194" s="9" t="s">
        <v>71</v>
      </c>
      <c r="C194" s="30" t="s">
        <v>280</v>
      </c>
      <c r="D194" s="33">
        <v>0</v>
      </c>
      <c r="F194" s="25">
        <f ca="1">ROUND(СУММПРОИЗВЕСЛИ(0.01,Определители!I19:I19," ",'Базовые цены с учетом расхода'!B19:B19,Начисления!AC19:AC19,0),2)</f>
        <v>0</v>
      </c>
      <c r="G194" s="25"/>
      <c r="H194" s="25"/>
      <c r="I194" s="25"/>
      <c r="J194" s="29"/>
      <c r="K194" s="29"/>
      <c r="L194" s="25"/>
    </row>
    <row r="195" spans="1:12" x14ac:dyDescent="0.15">
      <c r="A195" s="26">
        <v>7</v>
      </c>
      <c r="B195" s="9" t="s">
        <v>72</v>
      </c>
      <c r="C195" s="30" t="s">
        <v>280</v>
      </c>
      <c r="D195" s="33">
        <v>0</v>
      </c>
      <c r="F195" s="25">
        <f ca="1">ROUND(СУММПРОИЗВЕСЛИ(0.01,Определители!I19:I19," ",'Базовые цены с учетом расхода'!B19:B19,Начисления!AF19:AF19,0),2)</f>
        <v>0</v>
      </c>
      <c r="G195" s="25"/>
      <c r="H195" s="25"/>
      <c r="I195" s="25"/>
      <c r="J195" s="29"/>
      <c r="K195" s="29"/>
      <c r="L195" s="25"/>
    </row>
    <row r="196" spans="1:12" x14ac:dyDescent="0.15">
      <c r="A196" s="26">
        <v>8</v>
      </c>
      <c r="B196" s="9" t="s">
        <v>73</v>
      </c>
      <c r="C196" s="30" t="s">
        <v>280</v>
      </c>
      <c r="D196" s="33">
        <v>0</v>
      </c>
      <c r="F196" s="25">
        <f ca="1">ROUND(ЗАГОТСКЛАДРАСХОД(Определители!B19:B19,Определители!H19:H19,Определители!I19:I19,'Базовые цены с учетом расхода'!B19:B19,Начисления!X19:X19,Начисления!Y19:Y19,Начисления!Z19:Z19,Начисления!AA19:AA19,Начисления!AB19:AB19,Начисления!AC19:AC19,Начисления!AF19:AF19),2)</f>
        <v>0</v>
      </c>
      <c r="G196" s="25"/>
      <c r="H196" s="25"/>
      <c r="I196" s="25"/>
      <c r="J196" s="29"/>
      <c r="K196" s="29"/>
      <c r="L196" s="25"/>
    </row>
    <row r="197" spans="1:12" x14ac:dyDescent="0.15">
      <c r="A197" s="26">
        <v>9</v>
      </c>
      <c r="B197" s="9" t="s">
        <v>74</v>
      </c>
      <c r="C197" s="30" t="s">
        <v>280</v>
      </c>
      <c r="D197" s="33">
        <v>0</v>
      </c>
      <c r="F197" s="25">
        <f ca="1">ROUND(СУММПРОИЗВЕСЛИ(1,Определители!I19:I19," ",'Базовые цены с учетом расхода'!M19:M19,Начисления!I19:I19,0),2)</f>
        <v>0</v>
      </c>
      <c r="G197" s="25"/>
      <c r="H197" s="25"/>
      <c r="I197" s="25"/>
      <c r="J197" s="29"/>
      <c r="K197" s="29"/>
      <c r="L197" s="25"/>
    </row>
    <row r="198" spans="1:12" x14ac:dyDescent="0.15">
      <c r="A198" s="26">
        <v>10</v>
      </c>
      <c r="B198" s="9" t="s">
        <v>75</v>
      </c>
      <c r="C198" s="30" t="s">
        <v>281</v>
      </c>
      <c r="D198" s="33">
        <v>0</v>
      </c>
      <c r="F198" s="25">
        <f ca="1">ROUND((F197+F208+F228),2)</f>
        <v>0</v>
      </c>
      <c r="G198" s="25"/>
      <c r="H198" s="25"/>
      <c r="I198" s="25"/>
      <c r="J198" s="29"/>
      <c r="K198" s="29"/>
      <c r="L198" s="25"/>
    </row>
    <row r="199" spans="1:12" x14ac:dyDescent="0.15">
      <c r="A199" s="26">
        <v>11</v>
      </c>
      <c r="B199" s="9" t="s">
        <v>76</v>
      </c>
      <c r="C199" s="30" t="s">
        <v>281</v>
      </c>
      <c r="D199" s="33">
        <v>0</v>
      </c>
      <c r="F199" s="25">
        <f ca="1">ROUND((F190+F191+F192+F193+F194+F195+F196+F198),2)</f>
        <v>0</v>
      </c>
      <c r="G199" s="25"/>
      <c r="H199" s="25"/>
      <c r="I199" s="25"/>
      <c r="J199" s="29"/>
      <c r="K199" s="29"/>
      <c r="L199" s="25"/>
    </row>
    <row r="200" spans="1:12" x14ac:dyDescent="0.15">
      <c r="A200" s="26">
        <v>12</v>
      </c>
      <c r="B200" s="9" t="s">
        <v>77</v>
      </c>
      <c r="C200" s="30" t="s">
        <v>280</v>
      </c>
      <c r="D200" s="33">
        <v>0</v>
      </c>
      <c r="F200" s="25">
        <f>ROUND(SUMIF(Определители!I19:I19,"=1",'Базовые цены с учетом расхода'!B19:B19),2)</f>
        <v>0</v>
      </c>
      <c r="G200" s="25">
        <f>ROUND(SUMIF(Определители!I19:I19,"=1",'Базовые цены с учетом расхода'!C19:C19),2)</f>
        <v>0</v>
      </c>
      <c r="H200" s="25">
        <f>ROUND(SUMIF(Определители!I19:I19,"=1",'Базовые цены с учетом расхода'!D19:D19),2)</f>
        <v>0</v>
      </c>
      <c r="I200" s="25">
        <f>ROUND(SUMIF(Определители!I19:I19,"=1",'Базовые цены с учетом расхода'!E19:E19),2)</f>
        <v>0</v>
      </c>
      <c r="J200" s="29">
        <f>ROUND(SUMIF(Определители!I19:I19,"=1",'Базовые цены с учетом расхода'!I19:I19),8)</f>
        <v>0</v>
      </c>
      <c r="K200" s="29">
        <f>ROUND(SUMIF(Определители!I19:I19,"=1",'Базовые цены с учетом расхода'!K19:K19),8)</f>
        <v>0</v>
      </c>
      <c r="L200" s="25">
        <f>ROUND(SUMIF(Определители!I19:I19,"=1",'Базовые цены с учетом расхода'!F19:F19),2)</f>
        <v>0</v>
      </c>
    </row>
    <row r="201" spans="1:12" x14ac:dyDescent="0.15">
      <c r="A201" s="26">
        <v>13</v>
      </c>
      <c r="B201" s="9" t="s">
        <v>78</v>
      </c>
      <c r="C201" s="30" t="s">
        <v>280</v>
      </c>
      <c r="D201" s="33">
        <v>0</v>
      </c>
      <c r="F201" s="25"/>
      <c r="G201" s="25"/>
      <c r="H201" s="25"/>
      <c r="I201" s="25"/>
      <c r="J201" s="29"/>
      <c r="K201" s="29"/>
      <c r="L201" s="25"/>
    </row>
    <row r="202" spans="1:12" x14ac:dyDescent="0.15">
      <c r="A202" s="26">
        <v>14</v>
      </c>
      <c r="B202" s="9" t="s">
        <v>79</v>
      </c>
      <c r="C202" s="30" t="s">
        <v>280</v>
      </c>
      <c r="D202" s="33">
        <v>0</v>
      </c>
      <c r="F202" s="25"/>
      <c r="G202" s="25">
        <f>ROUND(SUMIF(Определители!I19:I19,"=1",'Базовые цены с учетом расхода'!T19:T19),2)</f>
        <v>0</v>
      </c>
      <c r="H202" s="25"/>
      <c r="I202" s="25"/>
      <c r="J202" s="29"/>
      <c r="K202" s="29"/>
      <c r="L202" s="25"/>
    </row>
    <row r="203" spans="1:12" x14ac:dyDescent="0.15">
      <c r="A203" s="26">
        <v>15</v>
      </c>
      <c r="B203" s="9" t="s">
        <v>80</v>
      </c>
      <c r="C203" s="30" t="s">
        <v>280</v>
      </c>
      <c r="D203" s="33">
        <v>0</v>
      </c>
      <c r="F203" s="25">
        <f>ROUND(SUMIF(Определители!I19:I19,"=1",'Базовые цены с учетом расхода'!U19:U19),2)</f>
        <v>0</v>
      </c>
      <c r="G203" s="25"/>
      <c r="H203" s="25"/>
      <c r="I203" s="25"/>
      <c r="J203" s="29"/>
      <c r="K203" s="29"/>
      <c r="L203" s="25"/>
    </row>
    <row r="204" spans="1:12" x14ac:dyDescent="0.15">
      <c r="A204" s="26">
        <v>16</v>
      </c>
      <c r="B204" s="9" t="s">
        <v>81</v>
      </c>
      <c r="C204" s="30" t="s">
        <v>280</v>
      </c>
      <c r="D204" s="33">
        <v>0</v>
      </c>
      <c r="F204" s="25">
        <f ca="1">ROUND(СУММЕСЛИ2(Определители!I19:I19,"1",Определители!G19:G19,"1",'Базовые цены с учетом расхода'!B19:B19),2)</f>
        <v>0</v>
      </c>
      <c r="G204" s="25"/>
      <c r="H204" s="25"/>
      <c r="I204" s="25"/>
      <c r="J204" s="29"/>
      <c r="K204" s="29"/>
      <c r="L204" s="25"/>
    </row>
    <row r="205" spans="1:12" x14ac:dyDescent="0.15">
      <c r="A205" s="26">
        <v>17</v>
      </c>
      <c r="B205" s="9" t="s">
        <v>82</v>
      </c>
      <c r="C205" s="30" t="s">
        <v>280</v>
      </c>
      <c r="D205" s="33">
        <v>0</v>
      </c>
      <c r="F205" s="25">
        <f>ROUND(SUMIF(Определители!I19:I19,"=1",'Базовые цены с учетом расхода'!H19:H19),2)</f>
        <v>0</v>
      </c>
      <c r="G205" s="25"/>
      <c r="H205" s="25"/>
      <c r="I205" s="25"/>
      <c r="J205" s="29"/>
      <c r="K205" s="29"/>
      <c r="L205" s="25"/>
    </row>
    <row r="206" spans="1:12" x14ac:dyDescent="0.15">
      <c r="A206" s="26">
        <v>18</v>
      </c>
      <c r="B206" s="9" t="s">
        <v>92</v>
      </c>
      <c r="C206" s="30" t="s">
        <v>280</v>
      </c>
      <c r="D206" s="33">
        <v>0</v>
      </c>
      <c r="F206" s="25">
        <f>ROUND(SUMIF(Определители!I19:I19,"=1",'Базовые цены с учетом расхода'!N19:N19),2)</f>
        <v>0</v>
      </c>
      <c r="G206" s="25"/>
      <c r="H206" s="25"/>
      <c r="I206" s="25"/>
      <c r="J206" s="29"/>
      <c r="K206" s="29"/>
      <c r="L206" s="25"/>
    </row>
    <row r="207" spans="1:12" x14ac:dyDescent="0.15">
      <c r="A207" s="26">
        <v>19</v>
      </c>
      <c r="B207" s="9" t="s">
        <v>93</v>
      </c>
      <c r="C207" s="30" t="s">
        <v>280</v>
      </c>
      <c r="D207" s="33">
        <v>0</v>
      </c>
      <c r="F207" s="25">
        <f>ROUND(SUMIF(Определители!I19:I19,"=1",'Базовые цены с учетом расхода'!O19:O19),2)</f>
        <v>0</v>
      </c>
      <c r="G207" s="25"/>
      <c r="H207" s="25"/>
      <c r="I207" s="25"/>
      <c r="J207" s="29"/>
      <c r="K207" s="29"/>
      <c r="L207" s="25"/>
    </row>
    <row r="208" spans="1:12" x14ac:dyDescent="0.15">
      <c r="A208" s="26">
        <v>20</v>
      </c>
      <c r="B208" s="9" t="s">
        <v>75</v>
      </c>
      <c r="C208" s="30" t="s">
        <v>280</v>
      </c>
      <c r="D208" s="33">
        <v>0</v>
      </c>
      <c r="F208" s="25">
        <f ca="1">ROUND(СУММПРОИЗВЕСЛИ(1,Определители!I19:I19," ",'Базовые цены с учетом расхода'!M19:M19,Начисления!I19:I19,0),2)</f>
        <v>0</v>
      </c>
      <c r="G208" s="25"/>
      <c r="H208" s="25"/>
      <c r="I208" s="25"/>
      <c r="J208" s="29"/>
      <c r="K208" s="29"/>
      <c r="L208" s="25"/>
    </row>
    <row r="209" spans="1:12" x14ac:dyDescent="0.15">
      <c r="A209" s="26">
        <v>21</v>
      </c>
      <c r="B209" s="9" t="s">
        <v>85</v>
      </c>
      <c r="C209" s="30" t="s">
        <v>281</v>
      </c>
      <c r="D209" s="33">
        <v>0</v>
      </c>
      <c r="F209" s="25">
        <f>ROUND((F200+F206+F207),2)</f>
        <v>0</v>
      </c>
      <c r="G209" s="25"/>
      <c r="H209" s="25"/>
      <c r="I209" s="25"/>
      <c r="J209" s="29"/>
      <c r="K209" s="29"/>
      <c r="L209" s="25"/>
    </row>
    <row r="210" spans="1:12" x14ac:dyDescent="0.15">
      <c r="A210" s="26">
        <v>22</v>
      </c>
      <c r="B210" s="9" t="s">
        <v>86</v>
      </c>
      <c r="C210" s="30" t="s">
        <v>280</v>
      </c>
      <c r="D210" s="33">
        <v>0</v>
      </c>
      <c r="F210" s="25">
        <f>ROUND(SUMIF(Определители!I19:I19,"=2",'Базовые цены с учетом расхода'!B19:B19),2)</f>
        <v>3740</v>
      </c>
      <c r="G210" s="25">
        <f>ROUND(SUMIF(Определители!I19:I19,"=2",'Базовые цены с учетом расхода'!C19:C19),2)</f>
        <v>0</v>
      </c>
      <c r="H210" s="25">
        <f>ROUND(SUMIF(Определители!I19:I19,"=2",'Базовые цены с учетом расхода'!D19:D19),2)</f>
        <v>0</v>
      </c>
      <c r="I210" s="25">
        <f>ROUND(SUMIF(Определители!I19:I19,"=2",'Базовые цены с учетом расхода'!E19:E19),2)</f>
        <v>0</v>
      </c>
      <c r="J210" s="29">
        <f>ROUND(SUMIF(Определители!I19:I19,"=2",'Базовые цены с учетом расхода'!I19:I19),8)</f>
        <v>0</v>
      </c>
      <c r="K210" s="29">
        <f>ROUND(SUMIF(Определители!I19:I19,"=2",'Базовые цены с учетом расхода'!K19:K19),8)</f>
        <v>0</v>
      </c>
      <c r="L210" s="25">
        <f>ROUND(SUMIF(Определители!I19:I19,"=2",'Базовые цены с учетом расхода'!F19:F19),2)</f>
        <v>3740</v>
      </c>
    </row>
    <row r="211" spans="1:12" x14ac:dyDescent="0.15">
      <c r="A211" s="26">
        <v>23</v>
      </c>
      <c r="B211" s="9" t="s">
        <v>78</v>
      </c>
      <c r="C211" s="30" t="s">
        <v>280</v>
      </c>
      <c r="D211" s="33">
        <v>0</v>
      </c>
      <c r="F211" s="25"/>
      <c r="G211" s="25"/>
      <c r="H211" s="25"/>
      <c r="I211" s="25"/>
      <c r="J211" s="29"/>
      <c r="K211" s="29"/>
      <c r="L211" s="25"/>
    </row>
    <row r="212" spans="1:12" x14ac:dyDescent="0.15">
      <c r="A212" s="26">
        <v>24</v>
      </c>
      <c r="B212" s="9" t="s">
        <v>87</v>
      </c>
      <c r="C212" s="30" t="s">
        <v>280</v>
      </c>
      <c r="D212" s="33">
        <v>0</v>
      </c>
      <c r="F212" s="25">
        <f ca="1">ROUND(СУММЕСЛИ2(Определители!I19:I19,"2",Определители!G19:G19,"1",'Базовые цены с учетом расхода'!B19:B19),2)</f>
        <v>0</v>
      </c>
      <c r="G212" s="25"/>
      <c r="H212" s="25"/>
      <c r="I212" s="25"/>
      <c r="J212" s="29"/>
      <c r="K212" s="29"/>
      <c r="L212" s="25"/>
    </row>
    <row r="213" spans="1:12" x14ac:dyDescent="0.15">
      <c r="A213" s="26">
        <v>25</v>
      </c>
      <c r="B213" s="9" t="s">
        <v>82</v>
      </c>
      <c r="C213" s="30" t="s">
        <v>280</v>
      </c>
      <c r="D213" s="33">
        <v>0</v>
      </c>
      <c r="F213" s="25">
        <f>ROUND(SUMIF(Определители!I19:I19,"=2",'Базовые цены с учетом расхода'!H19:H19),2)</f>
        <v>0</v>
      </c>
      <c r="G213" s="25"/>
      <c r="H213" s="25"/>
      <c r="I213" s="25"/>
      <c r="J213" s="29"/>
      <c r="K213" s="29"/>
      <c r="L213" s="25"/>
    </row>
    <row r="214" spans="1:12" x14ac:dyDescent="0.15">
      <c r="A214" s="26">
        <v>26</v>
      </c>
      <c r="B214" s="9" t="s">
        <v>92</v>
      </c>
      <c r="C214" s="30" t="s">
        <v>280</v>
      </c>
      <c r="D214" s="33">
        <v>0</v>
      </c>
      <c r="F214" s="25">
        <f>ROUND(SUMIF(Определители!I19:I19,"=2",'Базовые цены с учетом расхода'!N19:N19),2)</f>
        <v>0</v>
      </c>
      <c r="G214" s="25"/>
      <c r="H214" s="25"/>
      <c r="I214" s="25"/>
      <c r="J214" s="29"/>
      <c r="K214" s="29"/>
      <c r="L214" s="25"/>
    </row>
    <row r="215" spans="1:12" x14ac:dyDescent="0.15">
      <c r="A215" s="26">
        <v>27</v>
      </c>
      <c r="B215" s="9" t="s">
        <v>93</v>
      </c>
      <c r="C215" s="30" t="s">
        <v>280</v>
      </c>
      <c r="D215" s="33">
        <v>0</v>
      </c>
      <c r="F215" s="25">
        <f>ROUND(SUMIF(Определители!I19:I19,"=2",'Базовые цены с учетом расхода'!O19:O19),2)</f>
        <v>0</v>
      </c>
      <c r="G215" s="25"/>
      <c r="H215" s="25"/>
      <c r="I215" s="25"/>
      <c r="J215" s="29"/>
      <c r="K215" s="29"/>
      <c r="L215" s="25"/>
    </row>
    <row r="216" spans="1:12" x14ac:dyDescent="0.15">
      <c r="A216" s="26">
        <v>28</v>
      </c>
      <c r="B216" s="9" t="s">
        <v>90</v>
      </c>
      <c r="C216" s="30" t="s">
        <v>281</v>
      </c>
      <c r="D216" s="33">
        <v>0</v>
      </c>
      <c r="F216" s="25">
        <f>ROUND((F210+F214+F215),2)</f>
        <v>3740</v>
      </c>
      <c r="G216" s="25"/>
      <c r="H216" s="25"/>
      <c r="I216" s="25"/>
      <c r="J216" s="29"/>
      <c r="K216" s="29"/>
      <c r="L216" s="25"/>
    </row>
    <row r="217" spans="1:12" x14ac:dyDescent="0.15">
      <c r="A217" s="26">
        <v>29</v>
      </c>
      <c r="B217" s="9" t="s">
        <v>91</v>
      </c>
      <c r="C217" s="30" t="s">
        <v>280</v>
      </c>
      <c r="D217" s="33">
        <v>0</v>
      </c>
      <c r="F217" s="25">
        <f>ROUND(SUMIF(Определители!I19:I19,"=3",'Базовые цены с учетом расхода'!B19:B19),2)</f>
        <v>0</v>
      </c>
      <c r="G217" s="25">
        <f>ROUND(SUMIF(Определители!I19:I19,"=3",'Базовые цены с учетом расхода'!C19:C19),2)</f>
        <v>0</v>
      </c>
      <c r="H217" s="25">
        <f>ROUND(SUMIF(Определители!I19:I19,"=3",'Базовые цены с учетом расхода'!D19:D19),2)</f>
        <v>0</v>
      </c>
      <c r="I217" s="25">
        <f>ROUND(SUMIF(Определители!I19:I19,"=3",'Базовые цены с учетом расхода'!E19:E19),2)</f>
        <v>0</v>
      </c>
      <c r="J217" s="29">
        <f>ROUND(SUMIF(Определители!I19:I19,"=3",'Базовые цены с учетом расхода'!I19:I19),8)</f>
        <v>0</v>
      </c>
      <c r="K217" s="29">
        <f>ROUND(SUMIF(Определители!I19:I19,"=3",'Базовые цены с учетом расхода'!K19:K19),8)</f>
        <v>0</v>
      </c>
      <c r="L217" s="25">
        <f>ROUND(SUMIF(Определители!I19:I19,"=3",'Базовые цены с учетом расхода'!F19:F19),2)</f>
        <v>0</v>
      </c>
    </row>
    <row r="218" spans="1:12" x14ac:dyDescent="0.15">
      <c r="A218" s="26">
        <v>30</v>
      </c>
      <c r="B218" s="9" t="s">
        <v>82</v>
      </c>
      <c r="C218" s="30" t="s">
        <v>280</v>
      </c>
      <c r="D218" s="33">
        <v>0</v>
      </c>
      <c r="F218" s="25">
        <f>ROUND(SUMIF(Определители!I19:I19,"=3",'Базовые цены с учетом расхода'!H19:H19),2)</f>
        <v>0</v>
      </c>
      <c r="G218" s="25"/>
      <c r="H218" s="25"/>
      <c r="I218" s="25"/>
      <c r="J218" s="29"/>
      <c r="K218" s="29"/>
      <c r="L218" s="25"/>
    </row>
    <row r="219" spans="1:12" x14ac:dyDescent="0.15">
      <c r="A219" s="26">
        <v>31</v>
      </c>
      <c r="B219" s="9" t="s">
        <v>92</v>
      </c>
      <c r="C219" s="30" t="s">
        <v>280</v>
      </c>
      <c r="D219" s="33">
        <v>0</v>
      </c>
      <c r="F219" s="25">
        <f>ROUND(SUMIF(Определители!I19:I19,"=3",'Базовые цены с учетом расхода'!N19:N19),2)</f>
        <v>0</v>
      </c>
      <c r="G219" s="25"/>
      <c r="H219" s="25"/>
      <c r="I219" s="25"/>
      <c r="J219" s="29"/>
      <c r="K219" s="29"/>
      <c r="L219" s="25"/>
    </row>
    <row r="220" spans="1:12" x14ac:dyDescent="0.15">
      <c r="A220" s="26">
        <v>32</v>
      </c>
      <c r="B220" s="9" t="s">
        <v>93</v>
      </c>
      <c r="C220" s="30" t="s">
        <v>280</v>
      </c>
      <c r="D220" s="33">
        <v>0</v>
      </c>
      <c r="F220" s="25">
        <f>ROUND(SUMIF(Определители!I19:I19,"=3",'Базовые цены с учетом расхода'!O19:O19),2)</f>
        <v>0</v>
      </c>
      <c r="G220" s="25"/>
      <c r="H220" s="25"/>
      <c r="I220" s="25"/>
      <c r="J220" s="29"/>
      <c r="K220" s="29"/>
      <c r="L220" s="25"/>
    </row>
    <row r="221" spans="1:12" x14ac:dyDescent="0.15">
      <c r="A221" s="26">
        <v>33</v>
      </c>
      <c r="B221" s="9" t="s">
        <v>94</v>
      </c>
      <c r="C221" s="30" t="s">
        <v>281</v>
      </c>
      <c r="D221" s="33">
        <v>0</v>
      </c>
      <c r="F221" s="25">
        <f>ROUND((F217+F219+F220),2)</f>
        <v>0</v>
      </c>
      <c r="G221" s="25"/>
      <c r="H221" s="25"/>
      <c r="I221" s="25"/>
      <c r="J221" s="29"/>
      <c r="K221" s="29"/>
      <c r="L221" s="25"/>
    </row>
    <row r="222" spans="1:12" x14ac:dyDescent="0.15">
      <c r="A222" s="26">
        <v>34</v>
      </c>
      <c r="B222" s="9" t="s">
        <v>95</v>
      </c>
      <c r="C222" s="30" t="s">
        <v>280</v>
      </c>
      <c r="D222" s="33">
        <v>0</v>
      </c>
      <c r="F222" s="25">
        <f>ROUND(SUMIF(Определители!I19:I19,"=4",'Базовые цены с учетом расхода'!B19:B19),2)</f>
        <v>0</v>
      </c>
      <c r="G222" s="25">
        <f>ROUND(SUMIF(Определители!I19:I19,"=4",'Базовые цены с учетом расхода'!C19:C19),2)</f>
        <v>0</v>
      </c>
      <c r="H222" s="25">
        <f>ROUND(SUMIF(Определители!I19:I19,"=4",'Базовые цены с учетом расхода'!D19:D19),2)</f>
        <v>0</v>
      </c>
      <c r="I222" s="25">
        <f>ROUND(SUMIF(Определители!I19:I19,"=4",'Базовые цены с учетом расхода'!E19:E19),2)</f>
        <v>0</v>
      </c>
      <c r="J222" s="29">
        <f>ROUND(SUMIF(Определители!I19:I19,"=4",'Базовые цены с учетом расхода'!I19:I19),8)</f>
        <v>0</v>
      </c>
      <c r="K222" s="29">
        <f>ROUND(SUMIF(Определители!I19:I19,"=4",'Базовые цены с учетом расхода'!K19:K19),8)</f>
        <v>0</v>
      </c>
      <c r="L222" s="25">
        <f>ROUND(SUMIF(Определители!I19:I19,"=4",'Базовые цены с учетом расхода'!F19:F19),2)</f>
        <v>0</v>
      </c>
    </row>
    <row r="223" spans="1:12" x14ac:dyDescent="0.15">
      <c r="A223" s="26">
        <v>35</v>
      </c>
      <c r="B223" s="9" t="s">
        <v>78</v>
      </c>
      <c r="C223" s="30" t="s">
        <v>280</v>
      </c>
      <c r="D223" s="33">
        <v>0</v>
      </c>
      <c r="F223" s="25"/>
      <c r="G223" s="25"/>
      <c r="H223" s="25"/>
      <c r="I223" s="25"/>
      <c r="J223" s="29"/>
      <c r="K223" s="29"/>
      <c r="L223" s="25"/>
    </row>
    <row r="224" spans="1:12" x14ac:dyDescent="0.15">
      <c r="A224" s="26">
        <v>36</v>
      </c>
      <c r="B224" s="9" t="s">
        <v>96</v>
      </c>
      <c r="C224" s="30" t="s">
        <v>280</v>
      </c>
      <c r="D224" s="33">
        <v>0</v>
      </c>
      <c r="F224" s="25">
        <f>ROUND(SUMIF(Определители!I19:I19,"=4",'Базовые цены с учетом расхода'!AJ19:AJ19),2)</f>
        <v>0</v>
      </c>
      <c r="G224" s="25">
        <f>ROUND(SUMIF(Определители!I19:I19,"=4",'Базовые цены с учетом расхода'!AI19:AI19),2)</f>
        <v>0</v>
      </c>
      <c r="H224" s="25">
        <f>ROUND(SUMIF(Определители!I19:I19,"=4",'Базовые цены с учетом расхода'!AH19:AH19),2)</f>
        <v>0</v>
      </c>
      <c r="I224" s="25">
        <f>ROUND(SUMIF(Определители!I19:I19,"=4",'Базовые цены с учетом расхода'!V19:V19),2)</f>
        <v>0</v>
      </c>
      <c r="J224" s="29"/>
      <c r="K224" s="29"/>
      <c r="L224" s="25"/>
    </row>
    <row r="225" spans="1:12" x14ac:dyDescent="0.15">
      <c r="A225" s="26">
        <v>37</v>
      </c>
      <c r="B225" s="9" t="s">
        <v>82</v>
      </c>
      <c r="C225" s="30" t="s">
        <v>280</v>
      </c>
      <c r="D225" s="33">
        <v>0</v>
      </c>
      <c r="F225" s="25">
        <f>ROUND(SUMIF(Определители!I19:I19,"=4",'Базовые цены с учетом расхода'!H19:H19),2)</f>
        <v>0</v>
      </c>
      <c r="G225" s="25"/>
      <c r="H225" s="25"/>
      <c r="I225" s="25"/>
      <c r="J225" s="29"/>
      <c r="K225" s="29"/>
      <c r="L225" s="25"/>
    </row>
    <row r="226" spans="1:12" x14ac:dyDescent="0.15">
      <c r="A226" s="26">
        <v>38</v>
      </c>
      <c r="B226" s="9" t="s">
        <v>92</v>
      </c>
      <c r="C226" s="30" t="s">
        <v>280</v>
      </c>
      <c r="D226" s="33">
        <v>0</v>
      </c>
      <c r="F226" s="25">
        <f>ROUND(SUMIF(Определители!I19:I19,"=4",'Базовые цены с учетом расхода'!N19:N19),2)</f>
        <v>0</v>
      </c>
      <c r="G226" s="25"/>
      <c r="H226" s="25"/>
      <c r="I226" s="25"/>
      <c r="J226" s="29"/>
      <c r="K226" s="29"/>
      <c r="L226" s="25"/>
    </row>
    <row r="227" spans="1:12" x14ac:dyDescent="0.15">
      <c r="A227" s="26">
        <v>39</v>
      </c>
      <c r="B227" s="9" t="s">
        <v>93</v>
      </c>
      <c r="C227" s="30" t="s">
        <v>280</v>
      </c>
      <c r="D227" s="33">
        <v>0</v>
      </c>
      <c r="F227" s="25">
        <f>ROUND(SUMIF(Определители!I19:I19,"=4",'Базовые цены с учетом расхода'!O19:O19),2)</f>
        <v>0</v>
      </c>
      <c r="G227" s="25"/>
      <c r="H227" s="25"/>
      <c r="I227" s="25"/>
      <c r="J227" s="29"/>
      <c r="K227" s="29"/>
      <c r="L227" s="25"/>
    </row>
    <row r="228" spans="1:12" x14ac:dyDescent="0.15">
      <c r="A228" s="26">
        <v>40</v>
      </c>
      <c r="B228" s="9" t="s">
        <v>75</v>
      </c>
      <c r="C228" s="30" t="s">
        <v>280</v>
      </c>
      <c r="D228" s="33">
        <v>0</v>
      </c>
      <c r="F228" s="25">
        <f ca="1">ROUND(СУММПРОИЗВЕСЛИ(1,Определители!I19:I19," ",'Базовые цены с учетом расхода'!M19:M19,Начисления!I19:I19,0),2)</f>
        <v>0</v>
      </c>
      <c r="G228" s="25"/>
      <c r="H228" s="25"/>
      <c r="I228" s="25"/>
      <c r="J228" s="29"/>
      <c r="K228" s="29"/>
      <c r="L228" s="25"/>
    </row>
    <row r="229" spans="1:12" x14ac:dyDescent="0.15">
      <c r="A229" s="26">
        <v>41</v>
      </c>
      <c r="B229" s="9" t="s">
        <v>97</v>
      </c>
      <c r="C229" s="30" t="s">
        <v>281</v>
      </c>
      <c r="D229" s="33">
        <v>0</v>
      </c>
      <c r="F229" s="25">
        <f>ROUND((F222+F226+F227),2)</f>
        <v>0</v>
      </c>
      <c r="G229" s="25"/>
      <c r="H229" s="25"/>
      <c r="I229" s="25"/>
      <c r="J229" s="29"/>
      <c r="K229" s="29"/>
      <c r="L229" s="25"/>
    </row>
    <row r="230" spans="1:12" x14ac:dyDescent="0.15">
      <c r="A230" s="26">
        <v>42</v>
      </c>
      <c r="B230" s="9" t="s">
        <v>98</v>
      </c>
      <c r="C230" s="30" t="s">
        <v>280</v>
      </c>
      <c r="D230" s="33">
        <v>0</v>
      </c>
      <c r="F230" s="25">
        <f>ROUND(SUMIF(Определители!I19:I19,"=5",'Базовые цены с учетом расхода'!B19:B19),2)</f>
        <v>0</v>
      </c>
      <c r="G230" s="25">
        <f>ROUND(SUMIF(Определители!I19:I19,"=5",'Базовые цены с учетом расхода'!C19:C19),2)</f>
        <v>0</v>
      </c>
      <c r="H230" s="25">
        <f>ROUND(SUMIF(Определители!I19:I19,"=5",'Базовые цены с учетом расхода'!D19:D19),2)</f>
        <v>0</v>
      </c>
      <c r="I230" s="25">
        <f>ROUND(SUMIF(Определители!I19:I19,"=5",'Базовые цены с учетом расхода'!E19:E19),2)</f>
        <v>0</v>
      </c>
      <c r="J230" s="29">
        <f>ROUND(SUMIF(Определители!I19:I19,"=5",'Базовые цены с учетом расхода'!I19:I19),8)</f>
        <v>0</v>
      </c>
      <c r="K230" s="29">
        <f>ROUND(SUMIF(Определители!I19:I19,"=5",'Базовые цены с учетом расхода'!K19:K19),8)</f>
        <v>0</v>
      </c>
      <c r="L230" s="25">
        <f>ROUND(SUMIF(Определители!I19:I19,"=5",'Базовые цены с учетом расхода'!F19:F19),2)</f>
        <v>0</v>
      </c>
    </row>
    <row r="231" spans="1:12" x14ac:dyDescent="0.15">
      <c r="A231" s="26">
        <v>43</v>
      </c>
      <c r="B231" s="9" t="s">
        <v>82</v>
      </c>
      <c r="C231" s="30" t="s">
        <v>280</v>
      </c>
      <c r="D231" s="33">
        <v>0</v>
      </c>
      <c r="F231" s="25">
        <f>ROUND(SUMIF(Определители!I19:I19,"=5",'Базовые цены с учетом расхода'!H19:H19),2)</f>
        <v>0</v>
      </c>
      <c r="G231" s="25"/>
      <c r="H231" s="25"/>
      <c r="I231" s="25"/>
      <c r="J231" s="29"/>
      <c r="K231" s="29"/>
      <c r="L231" s="25"/>
    </row>
    <row r="232" spans="1:12" x14ac:dyDescent="0.15">
      <c r="A232" s="26">
        <v>44</v>
      </c>
      <c r="B232" s="9" t="s">
        <v>92</v>
      </c>
      <c r="C232" s="30" t="s">
        <v>280</v>
      </c>
      <c r="D232" s="33">
        <v>0</v>
      </c>
      <c r="F232" s="25">
        <f>ROUND(SUMIF(Определители!I19:I19,"=5",'Базовые цены с учетом расхода'!N19:N19),2)</f>
        <v>0</v>
      </c>
      <c r="G232" s="25"/>
      <c r="H232" s="25"/>
      <c r="I232" s="25"/>
      <c r="J232" s="29"/>
      <c r="K232" s="29"/>
      <c r="L232" s="25"/>
    </row>
    <row r="233" spans="1:12" x14ac:dyDescent="0.15">
      <c r="A233" s="26">
        <v>45</v>
      </c>
      <c r="B233" s="9" t="s">
        <v>93</v>
      </c>
      <c r="C233" s="30" t="s">
        <v>280</v>
      </c>
      <c r="D233" s="33">
        <v>0</v>
      </c>
      <c r="F233" s="25">
        <f>ROUND(SUMIF(Определители!I19:I19,"=5",'Базовые цены с учетом расхода'!O19:O19),2)</f>
        <v>0</v>
      </c>
      <c r="G233" s="25"/>
      <c r="H233" s="25"/>
      <c r="I233" s="25"/>
      <c r="J233" s="29"/>
      <c r="K233" s="29"/>
      <c r="L233" s="25"/>
    </row>
    <row r="234" spans="1:12" x14ac:dyDescent="0.15">
      <c r="A234" s="26">
        <v>46</v>
      </c>
      <c r="B234" s="9" t="s">
        <v>99</v>
      </c>
      <c r="C234" s="30" t="s">
        <v>281</v>
      </c>
      <c r="D234" s="33">
        <v>0</v>
      </c>
      <c r="F234" s="25">
        <f>ROUND((F230+F232+F233),2)</f>
        <v>0</v>
      </c>
      <c r="G234" s="25"/>
      <c r="H234" s="25"/>
      <c r="I234" s="25"/>
      <c r="J234" s="29"/>
      <c r="K234" s="29"/>
      <c r="L234" s="25"/>
    </row>
    <row r="235" spans="1:12" x14ac:dyDescent="0.15">
      <c r="A235" s="26">
        <v>47</v>
      </c>
      <c r="B235" s="9" t="s">
        <v>100</v>
      </c>
      <c r="C235" s="30" t="s">
        <v>280</v>
      </c>
      <c r="D235" s="33">
        <v>0</v>
      </c>
      <c r="F235" s="25">
        <f>ROUND(SUMIF(Определители!I19:I19,"=6",'Базовые цены с учетом расхода'!B19:B19),2)</f>
        <v>0</v>
      </c>
      <c r="G235" s="25">
        <f>ROUND(SUMIF(Определители!I19:I19,"=6",'Базовые цены с учетом расхода'!C19:C19),2)</f>
        <v>0</v>
      </c>
      <c r="H235" s="25">
        <f>ROUND(SUMIF(Определители!I19:I19,"=6",'Базовые цены с учетом расхода'!D19:D19),2)</f>
        <v>0</v>
      </c>
      <c r="I235" s="25">
        <f>ROUND(SUMIF(Определители!I19:I19,"=6",'Базовые цены с учетом расхода'!E19:E19),2)</f>
        <v>0</v>
      </c>
      <c r="J235" s="29">
        <f>ROUND(SUMIF(Определители!I19:I19,"=6",'Базовые цены с учетом расхода'!I19:I19),8)</f>
        <v>0</v>
      </c>
      <c r="K235" s="29">
        <f>ROUND(SUMIF(Определители!I19:I19,"=6",'Базовые цены с учетом расхода'!K19:K19),8)</f>
        <v>0</v>
      </c>
      <c r="L235" s="25">
        <f>ROUND(SUMIF(Определители!I19:I19,"=6",'Базовые цены с учетом расхода'!F19:F19),2)</f>
        <v>0</v>
      </c>
    </row>
    <row r="236" spans="1:12" x14ac:dyDescent="0.15">
      <c r="A236" s="26">
        <v>48</v>
      </c>
      <c r="B236" s="9" t="s">
        <v>82</v>
      </c>
      <c r="C236" s="30" t="s">
        <v>280</v>
      </c>
      <c r="D236" s="33">
        <v>0</v>
      </c>
      <c r="F236" s="25">
        <f>ROUND(SUMIF(Определители!I19:I19,"=6",'Базовые цены с учетом расхода'!H19:H19),2)</f>
        <v>0</v>
      </c>
      <c r="G236" s="25"/>
      <c r="H236" s="25"/>
      <c r="I236" s="25"/>
      <c r="J236" s="29"/>
      <c r="K236" s="29"/>
      <c r="L236" s="25"/>
    </row>
    <row r="237" spans="1:12" x14ac:dyDescent="0.15">
      <c r="A237" s="26">
        <v>49</v>
      </c>
      <c r="B237" s="9" t="s">
        <v>92</v>
      </c>
      <c r="C237" s="30" t="s">
        <v>280</v>
      </c>
      <c r="D237" s="33">
        <v>0</v>
      </c>
      <c r="F237" s="25">
        <f>ROUND(SUMIF(Определители!I19:I19,"=6",'Базовые цены с учетом расхода'!N19:N19),2)</f>
        <v>0</v>
      </c>
      <c r="G237" s="25"/>
      <c r="H237" s="25"/>
      <c r="I237" s="25"/>
      <c r="J237" s="29"/>
      <c r="K237" s="29"/>
      <c r="L237" s="25"/>
    </row>
    <row r="238" spans="1:12" x14ac:dyDescent="0.15">
      <c r="A238" s="26">
        <v>50</v>
      </c>
      <c r="B238" s="9" t="s">
        <v>93</v>
      </c>
      <c r="C238" s="30" t="s">
        <v>280</v>
      </c>
      <c r="D238" s="33">
        <v>0</v>
      </c>
      <c r="F238" s="25">
        <f>ROUND(SUMIF(Определители!I19:I19,"=6",'Базовые цены с учетом расхода'!O19:O19),2)</f>
        <v>0</v>
      </c>
      <c r="G238" s="25"/>
      <c r="H238" s="25"/>
      <c r="I238" s="25"/>
      <c r="J238" s="29"/>
      <c r="K238" s="29"/>
      <c r="L238" s="25"/>
    </row>
    <row r="239" spans="1:12" x14ac:dyDescent="0.15">
      <c r="A239" s="26">
        <v>51</v>
      </c>
      <c r="B239" s="9" t="s">
        <v>101</v>
      </c>
      <c r="C239" s="30" t="s">
        <v>281</v>
      </c>
      <c r="D239" s="33">
        <v>0</v>
      </c>
      <c r="F239" s="25">
        <f>ROUND((F235+F237+F238),2)</f>
        <v>0</v>
      </c>
      <c r="G239" s="25"/>
      <c r="H239" s="25"/>
      <c r="I239" s="25"/>
      <c r="J239" s="29"/>
      <c r="K239" s="29"/>
      <c r="L239" s="25"/>
    </row>
    <row r="240" spans="1:12" x14ac:dyDescent="0.15">
      <c r="A240" s="26">
        <v>52</v>
      </c>
      <c r="B240" s="9" t="s">
        <v>102</v>
      </c>
      <c r="C240" s="30" t="s">
        <v>280</v>
      </c>
      <c r="D240" s="33">
        <v>0</v>
      </c>
      <c r="F240" s="25">
        <f>ROUND(SUMIF(Определители!I19:I19,"=7",'Базовые цены с учетом расхода'!B19:B19),2)</f>
        <v>0</v>
      </c>
      <c r="G240" s="25">
        <f>ROUND(SUMIF(Определители!I19:I19,"=7",'Базовые цены с учетом расхода'!C19:C19),2)</f>
        <v>0</v>
      </c>
      <c r="H240" s="25">
        <f>ROUND(SUMIF(Определители!I19:I19,"=7",'Базовые цены с учетом расхода'!D19:D19),2)</f>
        <v>0</v>
      </c>
      <c r="I240" s="25">
        <f>ROUND(SUMIF(Определители!I19:I19,"=7",'Базовые цены с учетом расхода'!E19:E19),2)</f>
        <v>0</v>
      </c>
      <c r="J240" s="29">
        <f>ROUND(SUMIF(Определители!I19:I19,"=7",'Базовые цены с учетом расхода'!I19:I19),8)</f>
        <v>0</v>
      </c>
      <c r="K240" s="29">
        <f>ROUND(SUMIF(Определители!I19:I19,"=7",'Базовые цены с учетом расхода'!K19:K19),8)</f>
        <v>0</v>
      </c>
      <c r="L240" s="25">
        <f>ROUND(SUMIF(Определители!I19:I19,"=7",'Базовые цены с учетом расхода'!F19:F19),2)</f>
        <v>0</v>
      </c>
    </row>
    <row r="241" spans="1:12" x14ac:dyDescent="0.15">
      <c r="A241" s="26">
        <v>53</v>
      </c>
      <c r="B241" s="9" t="s">
        <v>78</v>
      </c>
      <c r="C241" s="30" t="s">
        <v>280</v>
      </c>
      <c r="D241" s="33">
        <v>0</v>
      </c>
      <c r="F241" s="25"/>
      <c r="G241" s="25"/>
      <c r="H241" s="25"/>
      <c r="I241" s="25"/>
      <c r="J241" s="29"/>
      <c r="K241" s="29"/>
      <c r="L241" s="25"/>
    </row>
    <row r="242" spans="1:12" x14ac:dyDescent="0.15">
      <c r="A242" s="26">
        <v>54</v>
      </c>
      <c r="B242" s="9" t="s">
        <v>87</v>
      </c>
      <c r="C242" s="30" t="s">
        <v>280</v>
      </c>
      <c r="D242" s="33">
        <v>0</v>
      </c>
      <c r="F242" s="25">
        <f ca="1">ROUND(СУММЕСЛИ2(Определители!I19:I19,"2",Определители!G19:G19,"1",'Базовые цены с учетом расхода'!B19:B19),2)</f>
        <v>0</v>
      </c>
      <c r="G242" s="25"/>
      <c r="H242" s="25"/>
      <c r="I242" s="25"/>
      <c r="J242" s="29"/>
      <c r="K242" s="29"/>
      <c r="L242" s="25"/>
    </row>
    <row r="243" spans="1:12" x14ac:dyDescent="0.15">
      <c r="A243" s="26">
        <v>55</v>
      </c>
      <c r="B243" s="9" t="s">
        <v>82</v>
      </c>
      <c r="C243" s="30" t="s">
        <v>280</v>
      </c>
      <c r="D243" s="33">
        <v>0</v>
      </c>
      <c r="F243" s="25">
        <f>ROUND(SUMIF(Определители!I19:I19,"=7",'Базовые цены с учетом расхода'!H19:H19),2)</f>
        <v>0</v>
      </c>
      <c r="G243" s="25"/>
      <c r="H243" s="25"/>
      <c r="I243" s="25"/>
      <c r="J243" s="29"/>
      <c r="K243" s="29"/>
      <c r="L243" s="25"/>
    </row>
    <row r="244" spans="1:12" x14ac:dyDescent="0.15">
      <c r="A244" s="26">
        <v>56</v>
      </c>
      <c r="B244" s="9" t="s">
        <v>92</v>
      </c>
      <c r="C244" s="30" t="s">
        <v>280</v>
      </c>
      <c r="D244" s="33">
        <v>0</v>
      </c>
      <c r="F244" s="25">
        <f>ROUND(SUMIF(Определители!I19:I19,"=7",'Базовые цены с учетом расхода'!N19:N19),2)</f>
        <v>0</v>
      </c>
      <c r="G244" s="25"/>
      <c r="H244" s="25"/>
      <c r="I244" s="25"/>
      <c r="J244" s="29"/>
      <c r="K244" s="29"/>
      <c r="L244" s="25"/>
    </row>
    <row r="245" spans="1:12" x14ac:dyDescent="0.15">
      <c r="A245" s="26">
        <v>57</v>
      </c>
      <c r="B245" s="9" t="s">
        <v>93</v>
      </c>
      <c r="C245" s="30" t="s">
        <v>280</v>
      </c>
      <c r="D245" s="33">
        <v>0</v>
      </c>
      <c r="F245" s="25">
        <f>ROUND(SUMIF(Определители!I19:I19,"=7",'Базовые цены с учетом расхода'!O19:O19),2)</f>
        <v>0</v>
      </c>
      <c r="G245" s="25"/>
      <c r="H245" s="25"/>
      <c r="I245" s="25"/>
      <c r="J245" s="29"/>
      <c r="K245" s="29"/>
      <c r="L245" s="25"/>
    </row>
    <row r="246" spans="1:12" x14ac:dyDescent="0.15">
      <c r="A246" s="26">
        <v>58</v>
      </c>
      <c r="B246" s="9" t="s">
        <v>103</v>
      </c>
      <c r="C246" s="30" t="s">
        <v>281</v>
      </c>
      <c r="D246" s="33">
        <v>0</v>
      </c>
      <c r="F246" s="25">
        <f>ROUND((F240+F244+F245),2)</f>
        <v>0</v>
      </c>
      <c r="G246" s="25"/>
      <c r="H246" s="25"/>
      <c r="I246" s="25"/>
      <c r="J246" s="29"/>
      <c r="K246" s="29"/>
      <c r="L246" s="25"/>
    </row>
    <row r="247" spans="1:12" x14ac:dyDescent="0.15">
      <c r="A247" s="26">
        <v>59</v>
      </c>
      <c r="B247" s="9" t="s">
        <v>104</v>
      </c>
      <c r="C247" s="30" t="s">
        <v>280</v>
      </c>
      <c r="D247" s="33">
        <v>0</v>
      </c>
      <c r="F247" s="25">
        <f>ROUND(SUMIF(Определители!I19:I19,"=;",'Базовые цены с учетом расхода'!B19:B19),2)</f>
        <v>0</v>
      </c>
      <c r="G247" s="25">
        <f>ROUND(SUMIF(Определители!I19:I19,"=;",'Базовые цены с учетом расхода'!C19:C19),2)</f>
        <v>0</v>
      </c>
      <c r="H247" s="25">
        <f>ROUND(SUMIF(Определители!I19:I19,"=;",'Базовые цены с учетом расхода'!D19:D19),2)</f>
        <v>0</v>
      </c>
      <c r="I247" s="25">
        <f>ROUND(SUMIF(Определители!I19:I19,"=;",'Базовые цены с учетом расхода'!E19:E19),2)</f>
        <v>0</v>
      </c>
      <c r="J247" s="29">
        <f>ROUND(SUMIF(Определители!I19:I19,"=;",'Базовые цены с учетом расхода'!I19:I19),8)</f>
        <v>0</v>
      </c>
      <c r="K247" s="29">
        <f>ROUND(SUMIF(Определители!I19:I19,"=;",'Базовые цены с учетом расхода'!K19:K19),8)</f>
        <v>0</v>
      </c>
      <c r="L247" s="25">
        <f>ROUND(SUMIF(Определители!I19:I19,"=;",'Базовые цены с учетом расхода'!F19:F19),2)</f>
        <v>0</v>
      </c>
    </row>
    <row r="248" spans="1:12" x14ac:dyDescent="0.15">
      <c r="A248" s="26">
        <v>60</v>
      </c>
      <c r="B248" s="9" t="s">
        <v>105</v>
      </c>
      <c r="C248" s="30" t="s">
        <v>280</v>
      </c>
      <c r="D248" s="33">
        <v>0</v>
      </c>
      <c r="F248" s="25">
        <f>ROUND(SUMIF(Определители!I19:I19,"=;",'Базовые цены с учетом расхода'!AF19:AF19),2)</f>
        <v>0</v>
      </c>
      <c r="G248" s="25"/>
      <c r="H248" s="25"/>
      <c r="I248" s="25"/>
      <c r="J248" s="29"/>
      <c r="K248" s="29"/>
      <c r="L248" s="25"/>
    </row>
    <row r="249" spans="1:12" x14ac:dyDescent="0.15">
      <c r="A249" s="26">
        <v>61</v>
      </c>
      <c r="B249" s="9" t="s">
        <v>106</v>
      </c>
      <c r="C249" s="30" t="s">
        <v>280</v>
      </c>
      <c r="D249" s="33">
        <v>0</v>
      </c>
      <c r="F249" s="25">
        <f>ROUND(SUMIF(Определители!I19:I19,"=;",'Базовые цены с учетом расхода'!AG19:AG19),2)</f>
        <v>0</v>
      </c>
      <c r="G249" s="25"/>
      <c r="H249" s="25"/>
      <c r="I249" s="25"/>
      <c r="J249" s="29"/>
      <c r="K249" s="29"/>
      <c r="L249" s="25"/>
    </row>
    <row r="250" spans="1:12" x14ac:dyDescent="0.15">
      <c r="A250" s="26">
        <v>62</v>
      </c>
      <c r="B250" s="9" t="s">
        <v>92</v>
      </c>
      <c r="C250" s="30" t="s">
        <v>280</v>
      </c>
      <c r="D250" s="33">
        <v>0</v>
      </c>
      <c r="F250" s="25">
        <f>ROUND(SUMIF(Определители!I19:I19,"=;",'Базовые цены с учетом расхода'!N19:N19),2)</f>
        <v>0</v>
      </c>
      <c r="G250" s="25"/>
      <c r="H250" s="25"/>
      <c r="I250" s="25"/>
      <c r="J250" s="29"/>
      <c r="K250" s="29"/>
      <c r="L250" s="25"/>
    </row>
    <row r="251" spans="1:12" x14ac:dyDescent="0.15">
      <c r="A251" s="26">
        <v>63</v>
      </c>
      <c r="B251" s="9" t="s">
        <v>93</v>
      </c>
      <c r="C251" s="30" t="s">
        <v>280</v>
      </c>
      <c r="D251" s="33">
        <v>0</v>
      </c>
      <c r="F251" s="25">
        <f>ROUND(SUMIF(Определители!I19:I19,"=;",'Базовые цены с учетом расхода'!O19:O19),2)</f>
        <v>0</v>
      </c>
      <c r="G251" s="25"/>
      <c r="H251" s="25"/>
      <c r="I251" s="25"/>
      <c r="J251" s="29"/>
      <c r="K251" s="29"/>
      <c r="L251" s="25"/>
    </row>
    <row r="252" spans="1:12" x14ac:dyDescent="0.15">
      <c r="A252" s="26">
        <v>64</v>
      </c>
      <c r="B252" s="9" t="s">
        <v>107</v>
      </c>
      <c r="C252" s="30" t="s">
        <v>281</v>
      </c>
      <c r="D252" s="33">
        <v>0</v>
      </c>
      <c r="F252" s="25">
        <f>ROUND((F247+F250+F251),2)</f>
        <v>0</v>
      </c>
      <c r="G252" s="25"/>
      <c r="H252" s="25"/>
      <c r="I252" s="25"/>
      <c r="J252" s="29"/>
      <c r="K252" s="29"/>
      <c r="L252" s="25"/>
    </row>
    <row r="253" spans="1:12" x14ac:dyDescent="0.15">
      <c r="A253" s="26">
        <v>65</v>
      </c>
      <c r="B253" s="9" t="s">
        <v>108</v>
      </c>
      <c r="C253" s="30" t="s">
        <v>280</v>
      </c>
      <c r="D253" s="33">
        <v>0</v>
      </c>
      <c r="F253" s="25">
        <f>ROUND(SUMIF(Определители!I19:I19,"=9",'Базовые цены с учетом расхода'!B19:B19),2)</f>
        <v>0</v>
      </c>
      <c r="G253" s="25">
        <f>ROUND(SUMIF(Определители!I19:I19,"=9",'Базовые цены с учетом расхода'!C19:C19),2)</f>
        <v>0</v>
      </c>
      <c r="H253" s="25">
        <f>ROUND(SUMIF(Определители!I19:I19,"=9",'Базовые цены с учетом расхода'!D19:D19),2)</f>
        <v>0</v>
      </c>
      <c r="I253" s="25">
        <f>ROUND(SUMIF(Определители!I19:I19,"=9",'Базовые цены с учетом расхода'!E19:E19),2)</f>
        <v>0</v>
      </c>
      <c r="J253" s="29">
        <f>ROUND(SUMIF(Определители!I19:I19,"=9",'Базовые цены с учетом расхода'!I19:I19),8)</f>
        <v>0</v>
      </c>
      <c r="K253" s="29">
        <f>ROUND(SUMIF(Определители!I19:I19,"=9",'Базовые цены с учетом расхода'!K19:K19),8)</f>
        <v>0</v>
      </c>
      <c r="L253" s="25">
        <f>ROUND(SUMIF(Определители!I19:I19,"=9",'Базовые цены с учетом расхода'!F19:F19),2)</f>
        <v>0</v>
      </c>
    </row>
    <row r="254" spans="1:12" x14ac:dyDescent="0.15">
      <c r="A254" s="26">
        <v>66</v>
      </c>
      <c r="B254" s="9" t="s">
        <v>92</v>
      </c>
      <c r="C254" s="30" t="s">
        <v>280</v>
      </c>
      <c r="D254" s="33">
        <v>0</v>
      </c>
      <c r="F254" s="25">
        <f>ROUND(SUMIF(Определители!I19:I19,"=9",'Базовые цены с учетом расхода'!N19:N19),2)</f>
        <v>0</v>
      </c>
      <c r="G254" s="25"/>
      <c r="H254" s="25"/>
      <c r="I254" s="25"/>
      <c r="J254" s="29"/>
      <c r="K254" s="29"/>
      <c r="L254" s="25"/>
    </row>
    <row r="255" spans="1:12" x14ac:dyDescent="0.15">
      <c r="A255" s="26">
        <v>67</v>
      </c>
      <c r="B255" s="9" t="s">
        <v>93</v>
      </c>
      <c r="C255" s="30" t="s">
        <v>280</v>
      </c>
      <c r="D255" s="33">
        <v>0</v>
      </c>
      <c r="F255" s="25">
        <f>ROUND(SUMIF(Определители!I19:I19,"=9",'Базовые цены с учетом расхода'!O19:O19),2)</f>
        <v>0</v>
      </c>
      <c r="G255" s="25"/>
      <c r="H255" s="25"/>
      <c r="I255" s="25"/>
      <c r="J255" s="29"/>
      <c r="K255" s="29"/>
      <c r="L255" s="25"/>
    </row>
    <row r="256" spans="1:12" x14ac:dyDescent="0.15">
      <c r="A256" s="26">
        <v>68</v>
      </c>
      <c r="B256" s="9" t="s">
        <v>109</v>
      </c>
      <c r="C256" s="30" t="s">
        <v>281</v>
      </c>
      <c r="D256" s="33">
        <v>0</v>
      </c>
      <c r="F256" s="25">
        <f>ROUND((F253+F254+F255),2)</f>
        <v>0</v>
      </c>
      <c r="G256" s="25"/>
      <c r="H256" s="25"/>
      <c r="I256" s="25"/>
      <c r="J256" s="29"/>
      <c r="K256" s="29"/>
      <c r="L256" s="25"/>
    </row>
    <row r="257" spans="1:12" x14ac:dyDescent="0.15">
      <c r="A257" s="26">
        <v>69</v>
      </c>
      <c r="B257" s="9" t="s">
        <v>110</v>
      </c>
      <c r="C257" s="30" t="s">
        <v>280</v>
      </c>
      <c r="D257" s="33">
        <v>0</v>
      </c>
      <c r="F257" s="25">
        <f>ROUND(SUMIF(Определители!I19:I19,"=:",'Базовые цены с учетом расхода'!B19:B19),2)</f>
        <v>0</v>
      </c>
      <c r="G257" s="25">
        <f>ROUND(SUMIF(Определители!I19:I19,"=:",'Базовые цены с учетом расхода'!C19:C19),2)</f>
        <v>0</v>
      </c>
      <c r="H257" s="25">
        <f>ROUND(SUMIF(Определители!I19:I19,"=:",'Базовые цены с учетом расхода'!D19:D19),2)</f>
        <v>0</v>
      </c>
      <c r="I257" s="25">
        <f>ROUND(SUMIF(Определители!I19:I19,"=:",'Базовые цены с учетом расхода'!E19:E19),2)</f>
        <v>0</v>
      </c>
      <c r="J257" s="29">
        <f>ROUND(SUMIF(Определители!I19:I19,"=:",'Базовые цены с учетом расхода'!I19:I19),8)</f>
        <v>0</v>
      </c>
      <c r="K257" s="29">
        <f>ROUND(SUMIF(Определители!I19:I19,"=:",'Базовые цены с учетом расхода'!K19:K19),8)</f>
        <v>0</v>
      </c>
      <c r="L257" s="25">
        <f>ROUND(SUMIF(Определители!I19:I19,"=:",'Базовые цены с учетом расхода'!F19:F19),2)</f>
        <v>0</v>
      </c>
    </row>
    <row r="258" spans="1:12" x14ac:dyDescent="0.15">
      <c r="A258" s="26">
        <v>70</v>
      </c>
      <c r="B258" s="9" t="s">
        <v>82</v>
      </c>
      <c r="C258" s="30" t="s">
        <v>280</v>
      </c>
      <c r="D258" s="33">
        <v>0</v>
      </c>
      <c r="F258" s="25">
        <f>ROUND(SUMIF(Определители!I19:I19,"=:",'Базовые цены с учетом расхода'!H19:H19),2)</f>
        <v>0</v>
      </c>
      <c r="G258" s="25"/>
      <c r="H258" s="25"/>
      <c r="I258" s="25"/>
      <c r="J258" s="29"/>
      <c r="K258" s="29"/>
      <c r="L258" s="25"/>
    </row>
    <row r="259" spans="1:12" x14ac:dyDescent="0.15">
      <c r="A259" s="26">
        <v>71</v>
      </c>
      <c r="B259" s="9" t="s">
        <v>92</v>
      </c>
      <c r="C259" s="30" t="s">
        <v>280</v>
      </c>
      <c r="D259" s="33">
        <v>0</v>
      </c>
      <c r="F259" s="25">
        <f>ROUND(SUMIF(Определители!I19:I19,"=:",'Базовые цены с учетом расхода'!N19:N19),2)</f>
        <v>0</v>
      </c>
      <c r="G259" s="25"/>
      <c r="H259" s="25"/>
      <c r="I259" s="25"/>
      <c r="J259" s="29"/>
      <c r="K259" s="29"/>
      <c r="L259" s="25"/>
    </row>
    <row r="260" spans="1:12" x14ac:dyDescent="0.15">
      <c r="A260" s="26">
        <v>72</v>
      </c>
      <c r="B260" s="9" t="s">
        <v>93</v>
      </c>
      <c r="C260" s="30" t="s">
        <v>280</v>
      </c>
      <c r="D260" s="33">
        <v>0</v>
      </c>
      <c r="F260" s="25">
        <f>ROUND(SUMIF(Определители!I19:I19,"=:",'Базовые цены с учетом расхода'!O19:O19),2)</f>
        <v>0</v>
      </c>
      <c r="G260" s="25"/>
      <c r="H260" s="25"/>
      <c r="I260" s="25"/>
      <c r="J260" s="29"/>
      <c r="K260" s="29"/>
      <c r="L260" s="25"/>
    </row>
    <row r="261" spans="1:12" x14ac:dyDescent="0.15">
      <c r="A261" s="26">
        <v>73</v>
      </c>
      <c r="B261" s="9" t="s">
        <v>111</v>
      </c>
      <c r="C261" s="30" t="s">
        <v>281</v>
      </c>
      <c r="D261" s="33">
        <v>0</v>
      </c>
      <c r="F261" s="25">
        <f>ROUND((F257+F259+F260),2)</f>
        <v>0</v>
      </c>
      <c r="G261" s="25"/>
      <c r="H261" s="25"/>
      <c r="I261" s="25"/>
      <c r="J261" s="29"/>
      <c r="K261" s="29"/>
      <c r="L261" s="25"/>
    </row>
    <row r="262" spans="1:12" x14ac:dyDescent="0.15">
      <c r="A262" s="26">
        <v>74</v>
      </c>
      <c r="B262" s="9" t="s">
        <v>112</v>
      </c>
      <c r="C262" s="30" t="s">
        <v>280</v>
      </c>
      <c r="D262" s="33">
        <v>0</v>
      </c>
      <c r="F262" s="25">
        <f>ROUND(SUMIF(Определители!I19:I19,"=8",'Базовые цены с учетом расхода'!B19:B19),2)</f>
        <v>0</v>
      </c>
      <c r="G262" s="25">
        <f>ROUND(SUMIF(Определители!I19:I19,"=8",'Базовые цены с учетом расхода'!C19:C19),2)</f>
        <v>0</v>
      </c>
      <c r="H262" s="25">
        <f>ROUND(SUMIF(Определители!I19:I19,"=8",'Базовые цены с учетом расхода'!D19:D19),2)</f>
        <v>0</v>
      </c>
      <c r="I262" s="25">
        <f>ROUND(SUMIF(Определители!I19:I19,"=8",'Базовые цены с учетом расхода'!E19:E19),2)</f>
        <v>0</v>
      </c>
      <c r="J262" s="29">
        <f>ROUND(SUMIF(Определители!I19:I19,"=8",'Базовые цены с учетом расхода'!I19:I19),8)</f>
        <v>0</v>
      </c>
      <c r="K262" s="29">
        <f>ROUND(SUMIF(Определители!I19:I19,"=8",'Базовые цены с учетом расхода'!K19:K19),8)</f>
        <v>0</v>
      </c>
      <c r="L262" s="25">
        <f>ROUND(SUMIF(Определители!I19:I19,"=8",'Базовые цены с учетом расхода'!F19:F19),2)</f>
        <v>0</v>
      </c>
    </row>
    <row r="263" spans="1:12" x14ac:dyDescent="0.15">
      <c r="A263" s="26">
        <v>75</v>
      </c>
      <c r="B263" s="9" t="s">
        <v>82</v>
      </c>
      <c r="C263" s="30" t="s">
        <v>280</v>
      </c>
      <c r="D263" s="33">
        <v>0</v>
      </c>
      <c r="F263" s="25">
        <f>ROUND(SUMIF(Определители!I19:I19,"=8",'Базовые цены с учетом расхода'!H19:H19),2)</f>
        <v>0</v>
      </c>
      <c r="G263" s="25"/>
      <c r="H263" s="25"/>
      <c r="I263" s="25"/>
      <c r="J263" s="29"/>
      <c r="K263" s="29"/>
      <c r="L263" s="25"/>
    </row>
    <row r="264" spans="1:12" x14ac:dyDescent="0.15">
      <c r="A264" s="26">
        <v>76</v>
      </c>
      <c r="B264" s="9" t="s">
        <v>161</v>
      </c>
      <c r="C264" s="30" t="s">
        <v>281</v>
      </c>
      <c r="D264" s="33">
        <v>0</v>
      </c>
      <c r="F264" s="25">
        <f ca="1">ROUND((F199+F209+F216+F221+F229+F234+F239+F246+F256+F261+F262+F252),2)</f>
        <v>3740</v>
      </c>
      <c r="G264" s="25">
        <f>ROUND((G199+G209+G216+G221+G229+G234+G239+G246+G256+G261+G262+G252),2)</f>
        <v>0</v>
      </c>
      <c r="H264" s="25">
        <f>ROUND((H199+H209+H216+H221+H229+H234+H239+H246+H256+H261+H262+H252),2)</f>
        <v>0</v>
      </c>
      <c r="I264" s="25">
        <f>ROUND((I199+I209+I216+I221+I229+I234+I239+I246+I256+I261+I262+I252),2)</f>
        <v>0</v>
      </c>
      <c r="J264" s="29">
        <f>ROUND((J199+J209+J216+J221+J229+J234+J239+J246+J256+J261+J262+J252),8)</f>
        <v>0</v>
      </c>
      <c r="K264" s="29">
        <f>ROUND((K199+K209+K216+K221+K229+K234+K239+K246+K256+K261+K262+K252),8)</f>
        <v>0</v>
      </c>
      <c r="L264" s="25">
        <f>ROUND((L199+L209+L216+L221+L229+L234+L239+L246+L256+L261+L262+L252),2)</f>
        <v>0</v>
      </c>
    </row>
    <row r="265" spans="1:12" x14ac:dyDescent="0.15">
      <c r="A265" s="26">
        <v>77</v>
      </c>
      <c r="B265" s="9" t="s">
        <v>114</v>
      </c>
      <c r="C265" s="30" t="s">
        <v>281</v>
      </c>
      <c r="D265" s="33">
        <v>0</v>
      </c>
      <c r="F265" s="25">
        <f>ROUND((F205+F213+F218+F225+F231+F236+F243+F258+F263),2)</f>
        <v>0</v>
      </c>
      <c r="G265" s="25"/>
      <c r="H265" s="25"/>
      <c r="I265" s="25"/>
      <c r="J265" s="29"/>
      <c r="K265" s="29"/>
      <c r="L265" s="25"/>
    </row>
    <row r="266" spans="1:12" x14ac:dyDescent="0.15">
      <c r="A266" s="26">
        <v>78</v>
      </c>
      <c r="B266" s="9" t="s">
        <v>115</v>
      </c>
      <c r="C266" s="30" t="s">
        <v>281</v>
      </c>
      <c r="D266" s="33">
        <v>0</v>
      </c>
      <c r="F266" s="25">
        <f>ROUND((F206+F214+F219+F226+F232+F237+F244+F254+F259+F250),2)</f>
        <v>0</v>
      </c>
      <c r="G266" s="25"/>
      <c r="H266" s="25"/>
      <c r="I266" s="25"/>
      <c r="J266" s="29"/>
      <c r="K266" s="29"/>
      <c r="L266" s="25"/>
    </row>
    <row r="267" spans="1:12" x14ac:dyDescent="0.15">
      <c r="A267" s="26">
        <v>79</v>
      </c>
      <c r="B267" s="9" t="s">
        <v>116</v>
      </c>
      <c r="C267" s="30" t="s">
        <v>281</v>
      </c>
      <c r="D267" s="33">
        <v>0</v>
      </c>
      <c r="F267" s="25">
        <f>ROUND((F207+F215+F220+F227+F233+F238+F245+F255+F260+F251),2)</f>
        <v>0</v>
      </c>
      <c r="G267" s="25"/>
      <c r="H267" s="25"/>
      <c r="I267" s="25"/>
      <c r="J267" s="29"/>
      <c r="K267" s="29"/>
      <c r="L267" s="25"/>
    </row>
    <row r="268" spans="1:12" x14ac:dyDescent="0.15">
      <c r="A268" s="26">
        <v>80</v>
      </c>
      <c r="B268" s="9" t="s">
        <v>39</v>
      </c>
      <c r="C268" s="30" t="s">
        <v>282</v>
      </c>
      <c r="D268" s="33">
        <v>0</v>
      </c>
      <c r="F268" s="25">
        <f>ROUND(SUM('Базовые цены с учетом расхода'!X19:X19),2)</f>
        <v>0</v>
      </c>
      <c r="G268" s="25"/>
      <c r="H268" s="25"/>
      <c r="I268" s="25"/>
      <c r="J268" s="29"/>
      <c r="K268" s="29"/>
      <c r="L268" s="25">
        <f>ROUND(SUM('Базовые цены с учетом расхода'!X19:X19),2)</f>
        <v>0</v>
      </c>
    </row>
    <row r="269" spans="1:12" x14ac:dyDescent="0.15">
      <c r="A269" s="26">
        <v>81</v>
      </c>
      <c r="B269" s="9" t="s">
        <v>133</v>
      </c>
      <c r="C269" s="30" t="s">
        <v>282</v>
      </c>
      <c r="D269" s="33">
        <v>0</v>
      </c>
      <c r="F269" s="25">
        <f>ROUND(SUM(G269:N269),2)</f>
        <v>0</v>
      </c>
      <c r="G269" s="25"/>
      <c r="H269" s="25"/>
      <c r="I269" s="25"/>
      <c r="J269" s="29"/>
      <c r="K269" s="29"/>
      <c r="L269" s="25">
        <f>ROUND(SUM('Базовые цены с учетом расхода'!AE19:AE19),2)</f>
        <v>0</v>
      </c>
    </row>
    <row r="270" spans="1:12" x14ac:dyDescent="0.15">
      <c r="A270" s="26">
        <v>82</v>
      </c>
      <c r="B270" s="9" t="s">
        <v>118</v>
      </c>
      <c r="C270" s="30" t="s">
        <v>282</v>
      </c>
      <c r="D270" s="33">
        <v>0</v>
      </c>
      <c r="F270" s="25">
        <f>ROUND(SUM('Базовые цены с учетом расхода'!C19:C19),2)</f>
        <v>0</v>
      </c>
      <c r="G270" s="25"/>
      <c r="H270" s="25"/>
      <c r="I270" s="25"/>
      <c r="J270" s="29"/>
      <c r="K270" s="29"/>
      <c r="L270" s="25"/>
    </row>
    <row r="271" spans="1:12" x14ac:dyDescent="0.15">
      <c r="A271" s="26">
        <v>83</v>
      </c>
      <c r="B271" s="9" t="s">
        <v>119</v>
      </c>
      <c r="C271" s="30" t="s">
        <v>282</v>
      </c>
      <c r="D271" s="33">
        <v>0</v>
      </c>
      <c r="F271" s="25">
        <f>ROUND(SUM('Базовые цены с учетом расхода'!E19:E19),2)</f>
        <v>0</v>
      </c>
      <c r="G271" s="25"/>
      <c r="H271" s="25"/>
      <c r="I271" s="25"/>
      <c r="J271" s="29"/>
      <c r="K271" s="29"/>
      <c r="L271" s="25"/>
    </row>
    <row r="272" spans="1:12" x14ac:dyDescent="0.15">
      <c r="A272" s="26">
        <v>84</v>
      </c>
      <c r="B272" s="9" t="s">
        <v>120</v>
      </c>
      <c r="C272" s="30" t="s">
        <v>283</v>
      </c>
      <c r="D272" s="33">
        <v>0</v>
      </c>
      <c r="F272" s="25">
        <f>ROUND((F270+F271),2)</f>
        <v>0</v>
      </c>
      <c r="G272" s="25"/>
      <c r="H272" s="25"/>
      <c r="I272" s="25"/>
      <c r="J272" s="29"/>
      <c r="K272" s="29"/>
      <c r="L272" s="25"/>
    </row>
    <row r="273" spans="1:13" x14ac:dyDescent="0.15">
      <c r="A273" s="26">
        <v>85</v>
      </c>
      <c r="B273" s="9" t="s">
        <v>121</v>
      </c>
      <c r="C273" s="30" t="s">
        <v>282</v>
      </c>
      <c r="D273" s="33">
        <v>0</v>
      </c>
      <c r="F273" s="25"/>
      <c r="G273" s="25"/>
      <c r="H273" s="25"/>
      <c r="I273" s="25"/>
      <c r="J273" s="29">
        <f>ROUND(SUM('Базовые цены с учетом расхода'!I19:I19),8)</f>
        <v>0</v>
      </c>
      <c r="K273" s="29"/>
      <c r="L273" s="25"/>
    </row>
    <row r="274" spans="1:13" x14ac:dyDescent="0.15">
      <c r="A274" s="26">
        <v>86</v>
      </c>
      <c r="B274" s="9" t="s">
        <v>122</v>
      </c>
      <c r="C274" s="30" t="s">
        <v>282</v>
      </c>
      <c r="D274" s="33">
        <v>0</v>
      </c>
      <c r="F274" s="25"/>
      <c r="G274" s="25"/>
      <c r="H274" s="25"/>
      <c r="I274" s="25"/>
      <c r="J274" s="29">
        <f>ROUND(SUM('Базовые цены с учетом расхода'!K19:K19),8)</f>
        <v>0</v>
      </c>
      <c r="K274" s="29"/>
      <c r="L274" s="25"/>
    </row>
    <row r="275" spans="1:13" x14ac:dyDescent="0.15">
      <c r="A275" s="26">
        <v>87</v>
      </c>
      <c r="B275" s="9" t="s">
        <v>123</v>
      </c>
      <c r="C275" s="30" t="s">
        <v>283</v>
      </c>
      <c r="D275" s="33">
        <v>0</v>
      </c>
      <c r="F275" s="25"/>
      <c r="G275" s="25"/>
      <c r="H275" s="25"/>
      <c r="I275" s="25"/>
      <c r="J275" s="29">
        <f>ROUND((J273+J274),8)</f>
        <v>0</v>
      </c>
      <c r="K275" s="29"/>
      <c r="L275" s="25"/>
    </row>
    <row r="277" spans="1:13" s="33" customFormat="1" x14ac:dyDescent="0.15">
      <c r="A277" s="26"/>
      <c r="B277" s="52" t="s">
        <v>139</v>
      </c>
      <c r="C277" s="52"/>
      <c r="D277" s="52"/>
      <c r="E277" s="52"/>
      <c r="F277" s="52"/>
      <c r="G277" s="52"/>
      <c r="H277" s="52"/>
      <c r="I277" s="52"/>
      <c r="J277" s="52"/>
    </row>
    <row r="278" spans="1:13" x14ac:dyDescent="0.15">
      <c r="B278" s="52"/>
      <c r="C278" s="52"/>
      <c r="D278" s="52"/>
      <c r="E278" s="52"/>
      <c r="F278" s="52"/>
      <c r="G278" s="52"/>
      <c r="H278" s="52"/>
      <c r="I278" s="52"/>
      <c r="J278" s="52"/>
    </row>
    <row r="279" spans="1:13" s="27" customFormat="1" x14ac:dyDescent="0.15">
      <c r="A279" s="7"/>
      <c r="B279" s="27" t="s">
        <v>267</v>
      </c>
      <c r="C279" s="27" t="s">
        <v>268</v>
      </c>
      <c r="D279" s="34" t="s">
        <v>269</v>
      </c>
      <c r="E279" s="27" t="s">
        <v>270</v>
      </c>
      <c r="F279" s="27" t="s">
        <v>271</v>
      </c>
      <c r="G279" s="27" t="s">
        <v>272</v>
      </c>
      <c r="H279" s="27" t="s">
        <v>273</v>
      </c>
      <c r="I279" s="27" t="s">
        <v>274</v>
      </c>
      <c r="J279" s="27" t="s">
        <v>275</v>
      </c>
      <c r="K279" s="27" t="s">
        <v>276</v>
      </c>
      <c r="L279" s="27" t="s">
        <v>277</v>
      </c>
      <c r="M279" s="27" t="s">
        <v>278</v>
      </c>
    </row>
    <row r="280" spans="1:13" s="33" customFormat="1" x14ac:dyDescent="0.15">
      <c r="A280" s="26">
        <v>1</v>
      </c>
      <c r="B280" s="9" t="s">
        <v>158</v>
      </c>
      <c r="C280" s="30" t="s">
        <v>279</v>
      </c>
      <c r="D280" s="33">
        <v>0</v>
      </c>
      <c r="F280" s="25">
        <f>ROUND(SUM('Базовые цены с учетом расхода'!B23:B30),2)</f>
        <v>419.81</v>
      </c>
      <c r="G280" s="25">
        <f>ROUND(SUM('Базовые цены с учетом расхода'!C23:C30),2)</f>
        <v>0</v>
      </c>
      <c r="H280" s="25">
        <f>ROUND(SUM('Базовые цены с учетом расхода'!D23:D30),2)</f>
        <v>0</v>
      </c>
      <c r="I280" s="25">
        <f>ROUND(SUM('Базовые цены с учетом расхода'!E23:E30),2)</f>
        <v>0</v>
      </c>
      <c r="J280" s="29">
        <f>ROUND(SUM('Базовые цены с учетом расхода'!I23:I30),8)</f>
        <v>0</v>
      </c>
      <c r="K280" s="29">
        <f>ROUND(SUM('Базовые цены с учетом расхода'!K23:K30),8)</f>
        <v>0</v>
      </c>
      <c r="L280" s="25">
        <f>ROUND(SUM('Базовые цены с учетом расхода'!F23:F30),2)</f>
        <v>419.81</v>
      </c>
    </row>
    <row r="281" spans="1:13" x14ac:dyDescent="0.15">
      <c r="A281" s="26">
        <v>2</v>
      </c>
      <c r="B281" s="9" t="s">
        <v>67</v>
      </c>
      <c r="C281" s="30" t="s">
        <v>280</v>
      </c>
      <c r="D281" s="33">
        <v>0</v>
      </c>
      <c r="F281" s="25">
        <f>ROUND(SUMIF(Определители!I23:I30,"= ",'Базовые цены с учетом расхода'!B23:B30),2)</f>
        <v>0</v>
      </c>
      <c r="G281" s="25">
        <f>ROUND(SUMIF(Определители!I23:I30,"= ",'Базовые цены с учетом расхода'!C23:C30),2)</f>
        <v>0</v>
      </c>
      <c r="H281" s="25">
        <f>ROUND(SUMIF(Определители!I23:I30,"= ",'Базовые цены с учетом расхода'!D23:D30),2)</f>
        <v>0</v>
      </c>
      <c r="I281" s="25">
        <f>ROUND(SUMIF(Определители!I23:I30,"= ",'Базовые цены с учетом расхода'!E23:E30),2)</f>
        <v>0</v>
      </c>
      <c r="J281" s="29">
        <f>ROUND(SUMIF(Определители!I23:I30,"= ",'Базовые цены с учетом расхода'!I23:I30),8)</f>
        <v>0</v>
      </c>
      <c r="K281" s="29">
        <f>ROUND(SUMIF(Определители!I23:I30,"= ",'Базовые цены с учетом расхода'!K23:K30),8)</f>
        <v>0</v>
      </c>
      <c r="L281" s="25">
        <f>ROUND(SUMIF(Определители!I23:I30,"= ",'Базовые цены с учетом расхода'!F23:F30),2)</f>
        <v>0</v>
      </c>
    </row>
    <row r="282" spans="1:13" x14ac:dyDescent="0.15">
      <c r="A282" s="26">
        <v>3</v>
      </c>
      <c r="B282" s="9" t="s">
        <v>68</v>
      </c>
      <c r="C282" s="30" t="s">
        <v>280</v>
      </c>
      <c r="D282" s="33">
        <v>0</v>
      </c>
      <c r="F282" s="25">
        <f ca="1">ROUND(СУММПРОИЗВЕСЛИ(0.01,Определители!I23:I30," ",'Базовые цены с учетом расхода'!B23:B30,Начисления!X23:X30,0),2)</f>
        <v>0</v>
      </c>
      <c r="G282" s="25"/>
      <c r="H282" s="25"/>
      <c r="I282" s="25"/>
      <c r="J282" s="29"/>
      <c r="K282" s="29"/>
      <c r="L282" s="25"/>
    </row>
    <row r="283" spans="1:13" x14ac:dyDescent="0.15">
      <c r="A283" s="26">
        <v>4</v>
      </c>
      <c r="B283" s="9" t="s">
        <v>69</v>
      </c>
      <c r="C283" s="30" t="s">
        <v>280</v>
      </c>
      <c r="D283" s="33">
        <v>0</v>
      </c>
      <c r="F283" s="25">
        <f ca="1">ROUND(СУММПРОИЗВЕСЛИ(0.01,Определители!I23:I30," ",'Базовые цены с учетом расхода'!B23:B30,Начисления!Y23:Y30,0),2)</f>
        <v>0</v>
      </c>
      <c r="G283" s="25"/>
      <c r="H283" s="25"/>
      <c r="I283" s="25"/>
      <c r="J283" s="29"/>
      <c r="K283" s="29"/>
      <c r="L283" s="25"/>
    </row>
    <row r="284" spans="1:13" x14ac:dyDescent="0.15">
      <c r="A284" s="26">
        <v>5</v>
      </c>
      <c r="B284" s="9" t="s">
        <v>70</v>
      </c>
      <c r="C284" s="30" t="s">
        <v>280</v>
      </c>
      <c r="D284" s="33">
        <v>0</v>
      </c>
      <c r="F284" s="25">
        <f ca="1">ROUND(ТРАНСПРАСХОД(Определители!B23:B30,Определители!H23:H30,Определители!I23:I30,'Базовые цены с учетом расхода'!B23:B30,Начисления!Z23:Z30,Начисления!AA23:AA30),2)</f>
        <v>0</v>
      </c>
      <c r="G284" s="25"/>
      <c r="H284" s="25"/>
      <c r="I284" s="25"/>
      <c r="J284" s="29"/>
      <c r="K284" s="29"/>
      <c r="L284" s="25"/>
    </row>
    <row r="285" spans="1:13" x14ac:dyDescent="0.15">
      <c r="A285" s="26">
        <v>6</v>
      </c>
      <c r="B285" s="9" t="s">
        <v>71</v>
      </c>
      <c r="C285" s="30" t="s">
        <v>280</v>
      </c>
      <c r="D285" s="33">
        <v>0</v>
      </c>
      <c r="F285" s="25">
        <f ca="1">ROUND(СУММПРОИЗВЕСЛИ(0.01,Определители!I23:I30," ",'Базовые цены с учетом расхода'!B23:B30,Начисления!AC23:AC30,0),2)</f>
        <v>0</v>
      </c>
      <c r="G285" s="25"/>
      <c r="H285" s="25"/>
      <c r="I285" s="25"/>
      <c r="J285" s="29"/>
      <c r="K285" s="29"/>
      <c r="L285" s="25"/>
    </row>
    <row r="286" spans="1:13" x14ac:dyDescent="0.15">
      <c r="A286" s="26">
        <v>7</v>
      </c>
      <c r="B286" s="9" t="s">
        <v>72</v>
      </c>
      <c r="C286" s="30" t="s">
        <v>280</v>
      </c>
      <c r="D286" s="33">
        <v>0</v>
      </c>
      <c r="F286" s="25">
        <f ca="1">ROUND(СУММПРОИЗВЕСЛИ(0.01,Определители!I23:I30," ",'Базовые цены с учетом расхода'!B23:B30,Начисления!AF23:AF30,0),2)</f>
        <v>0</v>
      </c>
      <c r="G286" s="25"/>
      <c r="H286" s="25"/>
      <c r="I286" s="25"/>
      <c r="J286" s="29"/>
      <c r="K286" s="29"/>
      <c r="L286" s="25"/>
    </row>
    <row r="287" spans="1:13" x14ac:dyDescent="0.15">
      <c r="A287" s="26">
        <v>8</v>
      </c>
      <c r="B287" s="9" t="s">
        <v>73</v>
      </c>
      <c r="C287" s="30" t="s">
        <v>280</v>
      </c>
      <c r="D287" s="33">
        <v>0</v>
      </c>
      <c r="F287" s="25">
        <f ca="1">ROUND(ЗАГОТСКЛАДРАСХОД(Определители!B23:B30,Определители!H23:H30,Определители!I23:I30,'Базовые цены с учетом расхода'!B23:B30,Начисления!X23:X30,Начисления!Y23:Y30,Начисления!Z23:Z30,Начисления!AA23:AA30,Начисления!AB23:AB30,Начисления!AC23:AC30,Начисления!AF23:AF30),2)</f>
        <v>0</v>
      </c>
      <c r="G287" s="25"/>
      <c r="H287" s="25"/>
      <c r="I287" s="25"/>
      <c r="J287" s="29"/>
      <c r="K287" s="29"/>
      <c r="L287" s="25"/>
    </row>
    <row r="288" spans="1:13" x14ac:dyDescent="0.15">
      <c r="A288" s="26">
        <v>9</v>
      </c>
      <c r="B288" s="9" t="s">
        <v>74</v>
      </c>
      <c r="C288" s="30" t="s">
        <v>280</v>
      </c>
      <c r="D288" s="33">
        <v>0</v>
      </c>
      <c r="F288" s="25">
        <f ca="1">ROUND(СУММПРОИЗВЕСЛИ(1,Определители!I23:I30," ",'Базовые цены с учетом расхода'!M23:M30,Начисления!I23:I30,0),2)</f>
        <v>0</v>
      </c>
      <c r="G288" s="25"/>
      <c r="H288" s="25"/>
      <c r="I288" s="25"/>
      <c r="J288" s="29"/>
      <c r="K288" s="29"/>
      <c r="L288" s="25"/>
    </row>
    <row r="289" spans="1:12" x14ac:dyDescent="0.15">
      <c r="A289" s="26">
        <v>10</v>
      </c>
      <c r="B289" s="9" t="s">
        <v>75</v>
      </c>
      <c r="C289" s="30" t="s">
        <v>281</v>
      </c>
      <c r="D289" s="33">
        <v>0</v>
      </c>
      <c r="F289" s="25">
        <f ca="1">ROUND((F288+F299+F319),2)</f>
        <v>0</v>
      </c>
      <c r="G289" s="25"/>
      <c r="H289" s="25"/>
      <c r="I289" s="25"/>
      <c r="J289" s="29"/>
      <c r="K289" s="29"/>
      <c r="L289" s="25"/>
    </row>
    <row r="290" spans="1:12" x14ac:dyDescent="0.15">
      <c r="A290" s="26">
        <v>11</v>
      </c>
      <c r="B290" s="9" t="s">
        <v>76</v>
      </c>
      <c r="C290" s="30" t="s">
        <v>281</v>
      </c>
      <c r="D290" s="33">
        <v>0</v>
      </c>
      <c r="F290" s="25">
        <f ca="1">ROUND((F281+F282+F283+F284+F285+F286+F287+F289),2)</f>
        <v>0</v>
      </c>
      <c r="G290" s="25"/>
      <c r="H290" s="25"/>
      <c r="I290" s="25"/>
      <c r="J290" s="29"/>
      <c r="K290" s="29"/>
      <c r="L290" s="25"/>
    </row>
    <row r="291" spans="1:12" x14ac:dyDescent="0.15">
      <c r="A291" s="26">
        <v>12</v>
      </c>
      <c r="B291" s="9" t="s">
        <v>77</v>
      </c>
      <c r="C291" s="30" t="s">
        <v>280</v>
      </c>
      <c r="D291" s="33">
        <v>0</v>
      </c>
      <c r="F291" s="25">
        <f>ROUND(SUMIF(Определители!I23:I30,"=1",'Базовые цены с учетом расхода'!B23:B30),2)</f>
        <v>0</v>
      </c>
      <c r="G291" s="25">
        <f>ROUND(SUMIF(Определители!I23:I30,"=1",'Базовые цены с учетом расхода'!C23:C30),2)</f>
        <v>0</v>
      </c>
      <c r="H291" s="25">
        <f>ROUND(SUMIF(Определители!I23:I30,"=1",'Базовые цены с учетом расхода'!D23:D30),2)</f>
        <v>0</v>
      </c>
      <c r="I291" s="25">
        <f>ROUND(SUMIF(Определители!I23:I30,"=1",'Базовые цены с учетом расхода'!E23:E30),2)</f>
        <v>0</v>
      </c>
      <c r="J291" s="29">
        <f>ROUND(SUMIF(Определители!I23:I30,"=1",'Базовые цены с учетом расхода'!I23:I30),8)</f>
        <v>0</v>
      </c>
      <c r="K291" s="29">
        <f>ROUND(SUMIF(Определители!I23:I30,"=1",'Базовые цены с учетом расхода'!K23:K30),8)</f>
        <v>0</v>
      </c>
      <c r="L291" s="25">
        <f>ROUND(SUMIF(Определители!I23:I30,"=1",'Базовые цены с учетом расхода'!F23:F30),2)</f>
        <v>0</v>
      </c>
    </row>
    <row r="292" spans="1:12" x14ac:dyDescent="0.15">
      <c r="A292" s="26">
        <v>13</v>
      </c>
      <c r="B292" s="9" t="s">
        <v>78</v>
      </c>
      <c r="C292" s="30" t="s">
        <v>280</v>
      </c>
      <c r="D292" s="33">
        <v>0</v>
      </c>
      <c r="F292" s="25"/>
      <c r="G292" s="25"/>
      <c r="H292" s="25"/>
      <c r="I292" s="25"/>
      <c r="J292" s="29"/>
      <c r="K292" s="29"/>
      <c r="L292" s="25"/>
    </row>
    <row r="293" spans="1:12" x14ac:dyDescent="0.15">
      <c r="A293" s="26">
        <v>14</v>
      </c>
      <c r="B293" s="9" t="s">
        <v>79</v>
      </c>
      <c r="C293" s="30" t="s">
        <v>280</v>
      </c>
      <c r="D293" s="33">
        <v>0</v>
      </c>
      <c r="F293" s="25"/>
      <c r="G293" s="25">
        <f>ROUND(SUMIF(Определители!I23:I30,"=1",'Базовые цены с учетом расхода'!T23:T30),2)</f>
        <v>0</v>
      </c>
      <c r="H293" s="25"/>
      <c r="I293" s="25"/>
      <c r="J293" s="29"/>
      <c r="K293" s="29"/>
      <c r="L293" s="25"/>
    </row>
    <row r="294" spans="1:12" x14ac:dyDescent="0.15">
      <c r="A294" s="26">
        <v>15</v>
      </c>
      <c r="B294" s="9" t="s">
        <v>80</v>
      </c>
      <c r="C294" s="30" t="s">
        <v>280</v>
      </c>
      <c r="D294" s="33">
        <v>0</v>
      </c>
      <c r="F294" s="25">
        <f>ROUND(SUMIF(Определители!I23:I30,"=1",'Базовые цены с учетом расхода'!U23:U30),2)</f>
        <v>0</v>
      </c>
      <c r="G294" s="25"/>
      <c r="H294" s="25"/>
      <c r="I294" s="25"/>
      <c r="J294" s="29"/>
      <c r="K294" s="29"/>
      <c r="L294" s="25"/>
    </row>
    <row r="295" spans="1:12" x14ac:dyDescent="0.15">
      <c r="A295" s="26">
        <v>16</v>
      </c>
      <c r="B295" s="9" t="s">
        <v>81</v>
      </c>
      <c r="C295" s="30" t="s">
        <v>280</v>
      </c>
      <c r="D295" s="33">
        <v>0</v>
      </c>
      <c r="F295" s="25">
        <f ca="1">ROUND(СУММЕСЛИ2(Определители!I23:I30,"1",Определители!G23:G30,"1",'Базовые цены с учетом расхода'!B23:B30),2)</f>
        <v>0</v>
      </c>
      <c r="G295" s="25"/>
      <c r="H295" s="25"/>
      <c r="I295" s="25"/>
      <c r="J295" s="29"/>
      <c r="K295" s="29"/>
      <c r="L295" s="25"/>
    </row>
    <row r="296" spans="1:12" x14ac:dyDescent="0.15">
      <c r="A296" s="26">
        <v>17</v>
      </c>
      <c r="B296" s="9" t="s">
        <v>82</v>
      </c>
      <c r="C296" s="30" t="s">
        <v>280</v>
      </c>
      <c r="D296" s="33">
        <v>0</v>
      </c>
      <c r="F296" s="25">
        <f>ROUND(SUMIF(Определители!I23:I30,"=1",'Базовые цены с учетом расхода'!H23:H30),2)</f>
        <v>0</v>
      </c>
      <c r="G296" s="25"/>
      <c r="H296" s="25"/>
      <c r="I296" s="25"/>
      <c r="J296" s="29"/>
      <c r="K296" s="29"/>
      <c r="L296" s="25"/>
    </row>
    <row r="297" spans="1:12" x14ac:dyDescent="0.15">
      <c r="A297" s="26">
        <v>18</v>
      </c>
      <c r="B297" s="9" t="s">
        <v>92</v>
      </c>
      <c r="C297" s="30" t="s">
        <v>280</v>
      </c>
      <c r="D297" s="33">
        <v>0</v>
      </c>
      <c r="F297" s="25">
        <f>ROUND(SUMIF(Определители!I23:I30,"=1",'Базовые цены с учетом расхода'!N23:N30),2)</f>
        <v>0</v>
      </c>
      <c r="G297" s="25"/>
      <c r="H297" s="25"/>
      <c r="I297" s="25"/>
      <c r="J297" s="29"/>
      <c r="K297" s="29"/>
      <c r="L297" s="25"/>
    </row>
    <row r="298" spans="1:12" x14ac:dyDescent="0.15">
      <c r="A298" s="26">
        <v>19</v>
      </c>
      <c r="B298" s="9" t="s">
        <v>93</v>
      </c>
      <c r="C298" s="30" t="s">
        <v>280</v>
      </c>
      <c r="D298" s="33">
        <v>0</v>
      </c>
      <c r="F298" s="25">
        <f>ROUND(SUMIF(Определители!I23:I30,"=1",'Базовые цены с учетом расхода'!O23:O30),2)</f>
        <v>0</v>
      </c>
      <c r="G298" s="25"/>
      <c r="H298" s="25"/>
      <c r="I298" s="25"/>
      <c r="J298" s="29"/>
      <c r="K298" s="29"/>
      <c r="L298" s="25"/>
    </row>
    <row r="299" spans="1:12" x14ac:dyDescent="0.15">
      <c r="A299" s="26">
        <v>20</v>
      </c>
      <c r="B299" s="9" t="s">
        <v>75</v>
      </c>
      <c r="C299" s="30" t="s">
        <v>280</v>
      </c>
      <c r="D299" s="33">
        <v>0</v>
      </c>
      <c r="F299" s="25">
        <f ca="1">ROUND(СУММПРОИЗВЕСЛИ(1,Определители!I23:I30," ",'Базовые цены с учетом расхода'!M23:M30,Начисления!I23:I30,0),2)</f>
        <v>0</v>
      </c>
      <c r="G299" s="25"/>
      <c r="H299" s="25"/>
      <c r="I299" s="25"/>
      <c r="J299" s="29"/>
      <c r="K299" s="29"/>
      <c r="L299" s="25"/>
    </row>
    <row r="300" spans="1:12" x14ac:dyDescent="0.15">
      <c r="A300" s="26">
        <v>21</v>
      </c>
      <c r="B300" s="9" t="s">
        <v>85</v>
      </c>
      <c r="C300" s="30" t="s">
        <v>281</v>
      </c>
      <c r="D300" s="33">
        <v>0</v>
      </c>
      <c r="F300" s="25">
        <f>ROUND((F291+F297+F298),2)</f>
        <v>0</v>
      </c>
      <c r="G300" s="25"/>
      <c r="H300" s="25"/>
      <c r="I300" s="25"/>
      <c r="J300" s="29"/>
      <c r="K300" s="29"/>
      <c r="L300" s="25"/>
    </row>
    <row r="301" spans="1:12" x14ac:dyDescent="0.15">
      <c r="A301" s="26">
        <v>22</v>
      </c>
      <c r="B301" s="9" t="s">
        <v>86</v>
      </c>
      <c r="C301" s="30" t="s">
        <v>280</v>
      </c>
      <c r="D301" s="33">
        <v>0</v>
      </c>
      <c r="F301" s="25">
        <f>ROUND(SUMIF(Определители!I23:I30,"=2",'Базовые цены с учетом расхода'!B23:B30),2)</f>
        <v>419.81</v>
      </c>
      <c r="G301" s="25">
        <f>ROUND(SUMIF(Определители!I23:I30,"=2",'Базовые цены с учетом расхода'!C23:C30),2)</f>
        <v>0</v>
      </c>
      <c r="H301" s="25">
        <f>ROUND(SUMIF(Определители!I23:I30,"=2",'Базовые цены с учетом расхода'!D23:D30),2)</f>
        <v>0</v>
      </c>
      <c r="I301" s="25">
        <f>ROUND(SUMIF(Определители!I23:I30,"=2",'Базовые цены с учетом расхода'!E23:E30),2)</f>
        <v>0</v>
      </c>
      <c r="J301" s="29">
        <f>ROUND(SUMIF(Определители!I23:I30,"=2",'Базовые цены с учетом расхода'!I23:I30),8)</f>
        <v>0</v>
      </c>
      <c r="K301" s="29">
        <f>ROUND(SUMIF(Определители!I23:I30,"=2",'Базовые цены с учетом расхода'!K23:K30),8)</f>
        <v>0</v>
      </c>
      <c r="L301" s="25">
        <f>ROUND(SUMIF(Определители!I23:I30,"=2",'Базовые цены с учетом расхода'!F23:F30),2)</f>
        <v>419.81</v>
      </c>
    </row>
    <row r="302" spans="1:12" x14ac:dyDescent="0.15">
      <c r="A302" s="26">
        <v>23</v>
      </c>
      <c r="B302" s="9" t="s">
        <v>78</v>
      </c>
      <c r="C302" s="30" t="s">
        <v>280</v>
      </c>
      <c r="D302" s="33">
        <v>0</v>
      </c>
      <c r="F302" s="25"/>
      <c r="G302" s="25"/>
      <c r="H302" s="25"/>
      <c r="I302" s="25"/>
      <c r="J302" s="29"/>
      <c r="K302" s="29"/>
      <c r="L302" s="25"/>
    </row>
    <row r="303" spans="1:12" x14ac:dyDescent="0.15">
      <c r="A303" s="26">
        <v>24</v>
      </c>
      <c r="B303" s="9" t="s">
        <v>87</v>
      </c>
      <c r="C303" s="30" t="s">
        <v>280</v>
      </c>
      <c r="D303" s="33">
        <v>0</v>
      </c>
      <c r="F303" s="25">
        <f ca="1">ROUND(СУММЕСЛИ2(Определители!I23:I30,"2",Определители!G23:G30,"1",'Базовые цены с учетом расхода'!B23:B30),2)</f>
        <v>0</v>
      </c>
      <c r="G303" s="25"/>
      <c r="H303" s="25"/>
      <c r="I303" s="25"/>
      <c r="J303" s="29"/>
      <c r="K303" s="29"/>
      <c r="L303" s="25"/>
    </row>
    <row r="304" spans="1:12" x14ac:dyDescent="0.15">
      <c r="A304" s="26">
        <v>25</v>
      </c>
      <c r="B304" s="9" t="s">
        <v>82</v>
      </c>
      <c r="C304" s="30" t="s">
        <v>280</v>
      </c>
      <c r="D304" s="33">
        <v>0</v>
      </c>
      <c r="F304" s="25">
        <f>ROUND(SUMIF(Определители!I23:I30,"=2",'Базовые цены с учетом расхода'!H23:H30),2)</f>
        <v>0</v>
      </c>
      <c r="G304" s="25"/>
      <c r="H304" s="25"/>
      <c r="I304" s="25"/>
      <c r="J304" s="29"/>
      <c r="K304" s="29"/>
      <c r="L304" s="25"/>
    </row>
    <row r="305" spans="1:12" x14ac:dyDescent="0.15">
      <c r="A305" s="26">
        <v>26</v>
      </c>
      <c r="B305" s="9" t="s">
        <v>92</v>
      </c>
      <c r="C305" s="30" t="s">
        <v>280</v>
      </c>
      <c r="D305" s="33">
        <v>0</v>
      </c>
      <c r="F305" s="25">
        <f>ROUND(SUMIF(Определители!I23:I30,"=2",'Базовые цены с учетом расхода'!N23:N30),2)</f>
        <v>0</v>
      </c>
      <c r="G305" s="25"/>
      <c r="H305" s="25"/>
      <c r="I305" s="25"/>
      <c r="J305" s="29"/>
      <c r="K305" s="29"/>
      <c r="L305" s="25"/>
    </row>
    <row r="306" spans="1:12" x14ac:dyDescent="0.15">
      <c r="A306" s="26">
        <v>27</v>
      </c>
      <c r="B306" s="9" t="s">
        <v>93</v>
      </c>
      <c r="C306" s="30" t="s">
        <v>280</v>
      </c>
      <c r="D306" s="33">
        <v>0</v>
      </c>
      <c r="F306" s="25">
        <f>ROUND(SUMIF(Определители!I23:I30,"=2",'Базовые цены с учетом расхода'!O23:O30),2)</f>
        <v>0</v>
      </c>
      <c r="G306" s="25"/>
      <c r="H306" s="25"/>
      <c r="I306" s="25"/>
      <c r="J306" s="29"/>
      <c r="K306" s="29"/>
      <c r="L306" s="25"/>
    </row>
    <row r="307" spans="1:12" x14ac:dyDescent="0.15">
      <c r="A307" s="26">
        <v>28</v>
      </c>
      <c r="B307" s="9" t="s">
        <v>90</v>
      </c>
      <c r="C307" s="30" t="s">
        <v>281</v>
      </c>
      <c r="D307" s="33">
        <v>0</v>
      </c>
      <c r="F307" s="25">
        <f>ROUND((F301+F305+F306),2)</f>
        <v>419.81</v>
      </c>
      <c r="G307" s="25"/>
      <c r="H307" s="25"/>
      <c r="I307" s="25"/>
      <c r="J307" s="29"/>
      <c r="K307" s="29"/>
      <c r="L307" s="25"/>
    </row>
    <row r="308" spans="1:12" x14ac:dyDescent="0.15">
      <c r="A308" s="26">
        <v>29</v>
      </c>
      <c r="B308" s="9" t="s">
        <v>91</v>
      </c>
      <c r="C308" s="30" t="s">
        <v>280</v>
      </c>
      <c r="D308" s="33">
        <v>0</v>
      </c>
      <c r="F308" s="25">
        <f>ROUND(SUMIF(Определители!I23:I30,"=3",'Базовые цены с учетом расхода'!B23:B30),2)</f>
        <v>0</v>
      </c>
      <c r="G308" s="25">
        <f>ROUND(SUMIF(Определители!I23:I30,"=3",'Базовые цены с учетом расхода'!C23:C30),2)</f>
        <v>0</v>
      </c>
      <c r="H308" s="25">
        <f>ROUND(SUMIF(Определители!I23:I30,"=3",'Базовые цены с учетом расхода'!D23:D30),2)</f>
        <v>0</v>
      </c>
      <c r="I308" s="25">
        <f>ROUND(SUMIF(Определители!I23:I30,"=3",'Базовые цены с учетом расхода'!E23:E30),2)</f>
        <v>0</v>
      </c>
      <c r="J308" s="29">
        <f>ROUND(SUMIF(Определители!I23:I30,"=3",'Базовые цены с учетом расхода'!I23:I30),8)</f>
        <v>0</v>
      </c>
      <c r="K308" s="29">
        <f>ROUND(SUMIF(Определители!I23:I30,"=3",'Базовые цены с учетом расхода'!K23:K30),8)</f>
        <v>0</v>
      </c>
      <c r="L308" s="25">
        <f>ROUND(SUMIF(Определители!I23:I30,"=3",'Базовые цены с учетом расхода'!F23:F30),2)</f>
        <v>0</v>
      </c>
    </row>
    <row r="309" spans="1:12" x14ac:dyDescent="0.15">
      <c r="A309" s="26">
        <v>30</v>
      </c>
      <c r="B309" s="9" t="s">
        <v>82</v>
      </c>
      <c r="C309" s="30" t="s">
        <v>280</v>
      </c>
      <c r="D309" s="33">
        <v>0</v>
      </c>
      <c r="F309" s="25">
        <f>ROUND(SUMIF(Определители!I23:I30,"=3",'Базовые цены с учетом расхода'!H23:H30),2)</f>
        <v>0</v>
      </c>
      <c r="G309" s="25"/>
      <c r="H309" s="25"/>
      <c r="I309" s="25"/>
      <c r="J309" s="29"/>
      <c r="K309" s="29"/>
      <c r="L309" s="25"/>
    </row>
    <row r="310" spans="1:12" x14ac:dyDescent="0.15">
      <c r="A310" s="26">
        <v>31</v>
      </c>
      <c r="B310" s="9" t="s">
        <v>92</v>
      </c>
      <c r="C310" s="30" t="s">
        <v>280</v>
      </c>
      <c r="D310" s="33">
        <v>0</v>
      </c>
      <c r="F310" s="25">
        <f>ROUND(SUMIF(Определители!I23:I30,"=3",'Базовые цены с учетом расхода'!N23:N30),2)</f>
        <v>0</v>
      </c>
      <c r="G310" s="25"/>
      <c r="H310" s="25"/>
      <c r="I310" s="25"/>
      <c r="J310" s="29"/>
      <c r="K310" s="29"/>
      <c r="L310" s="25"/>
    </row>
    <row r="311" spans="1:12" x14ac:dyDescent="0.15">
      <c r="A311" s="26">
        <v>32</v>
      </c>
      <c r="B311" s="9" t="s">
        <v>93</v>
      </c>
      <c r="C311" s="30" t="s">
        <v>280</v>
      </c>
      <c r="D311" s="33">
        <v>0</v>
      </c>
      <c r="F311" s="25">
        <f>ROUND(SUMIF(Определители!I23:I30,"=3",'Базовые цены с учетом расхода'!O23:O30),2)</f>
        <v>0</v>
      </c>
      <c r="G311" s="25"/>
      <c r="H311" s="25"/>
      <c r="I311" s="25"/>
      <c r="J311" s="29"/>
      <c r="K311" s="29"/>
      <c r="L311" s="25"/>
    </row>
    <row r="312" spans="1:12" x14ac:dyDescent="0.15">
      <c r="A312" s="26">
        <v>33</v>
      </c>
      <c r="B312" s="9" t="s">
        <v>94</v>
      </c>
      <c r="C312" s="30" t="s">
        <v>281</v>
      </c>
      <c r="D312" s="33">
        <v>0</v>
      </c>
      <c r="F312" s="25">
        <f>ROUND((F308+F310+F311),2)</f>
        <v>0</v>
      </c>
      <c r="G312" s="25"/>
      <c r="H312" s="25"/>
      <c r="I312" s="25"/>
      <c r="J312" s="29"/>
      <c r="K312" s="29"/>
      <c r="L312" s="25"/>
    </row>
    <row r="313" spans="1:12" x14ac:dyDescent="0.15">
      <c r="A313" s="26">
        <v>34</v>
      </c>
      <c r="B313" s="9" t="s">
        <v>95</v>
      </c>
      <c r="C313" s="30" t="s">
        <v>280</v>
      </c>
      <c r="D313" s="33">
        <v>0</v>
      </c>
      <c r="F313" s="25">
        <f>ROUND(SUMIF(Определители!I23:I30,"=4",'Базовые цены с учетом расхода'!B23:B30),2)</f>
        <v>0</v>
      </c>
      <c r="G313" s="25">
        <f>ROUND(SUMIF(Определители!I23:I30,"=4",'Базовые цены с учетом расхода'!C23:C30),2)</f>
        <v>0</v>
      </c>
      <c r="H313" s="25">
        <f>ROUND(SUMIF(Определители!I23:I30,"=4",'Базовые цены с учетом расхода'!D23:D30),2)</f>
        <v>0</v>
      </c>
      <c r="I313" s="25">
        <f>ROUND(SUMIF(Определители!I23:I30,"=4",'Базовые цены с учетом расхода'!E23:E30),2)</f>
        <v>0</v>
      </c>
      <c r="J313" s="29">
        <f>ROUND(SUMIF(Определители!I23:I30,"=4",'Базовые цены с учетом расхода'!I23:I30),8)</f>
        <v>0</v>
      </c>
      <c r="K313" s="29">
        <f>ROUND(SUMIF(Определители!I23:I30,"=4",'Базовые цены с учетом расхода'!K23:K30),8)</f>
        <v>0</v>
      </c>
      <c r="L313" s="25">
        <f>ROUND(SUMIF(Определители!I23:I30,"=4",'Базовые цены с учетом расхода'!F23:F30),2)</f>
        <v>0</v>
      </c>
    </row>
    <row r="314" spans="1:12" x14ac:dyDescent="0.15">
      <c r="A314" s="26">
        <v>35</v>
      </c>
      <c r="B314" s="9" t="s">
        <v>78</v>
      </c>
      <c r="C314" s="30" t="s">
        <v>280</v>
      </c>
      <c r="D314" s="33">
        <v>0</v>
      </c>
      <c r="F314" s="25"/>
      <c r="G314" s="25"/>
      <c r="H314" s="25"/>
      <c r="I314" s="25"/>
      <c r="J314" s="29"/>
      <c r="K314" s="29"/>
      <c r="L314" s="25"/>
    </row>
    <row r="315" spans="1:12" x14ac:dyDescent="0.15">
      <c r="A315" s="26">
        <v>36</v>
      </c>
      <c r="B315" s="9" t="s">
        <v>96</v>
      </c>
      <c r="C315" s="30" t="s">
        <v>280</v>
      </c>
      <c r="D315" s="33">
        <v>0</v>
      </c>
      <c r="F315" s="25">
        <f>ROUND(SUMIF(Определители!I23:I30,"=4",'Базовые цены с учетом расхода'!AJ23:AJ30),2)</f>
        <v>0</v>
      </c>
      <c r="G315" s="25">
        <f>ROUND(SUMIF(Определители!I23:I30,"=4",'Базовые цены с учетом расхода'!AI23:AI30),2)</f>
        <v>0</v>
      </c>
      <c r="H315" s="25">
        <f>ROUND(SUMIF(Определители!I23:I30,"=4",'Базовые цены с учетом расхода'!AH23:AH30),2)</f>
        <v>0</v>
      </c>
      <c r="I315" s="25">
        <f>ROUND(SUMIF(Определители!I23:I30,"=4",'Базовые цены с учетом расхода'!V23:V30),2)</f>
        <v>0</v>
      </c>
      <c r="J315" s="29"/>
      <c r="K315" s="29"/>
      <c r="L315" s="25"/>
    </row>
    <row r="316" spans="1:12" x14ac:dyDescent="0.15">
      <c r="A316" s="26">
        <v>37</v>
      </c>
      <c r="B316" s="9" t="s">
        <v>82</v>
      </c>
      <c r="C316" s="30" t="s">
        <v>280</v>
      </c>
      <c r="D316" s="33">
        <v>0</v>
      </c>
      <c r="F316" s="25">
        <f>ROUND(SUMIF(Определители!I23:I30,"=4",'Базовые цены с учетом расхода'!H23:H30),2)</f>
        <v>0</v>
      </c>
      <c r="G316" s="25"/>
      <c r="H316" s="25"/>
      <c r="I316" s="25"/>
      <c r="J316" s="29"/>
      <c r="K316" s="29"/>
      <c r="L316" s="25"/>
    </row>
    <row r="317" spans="1:12" x14ac:dyDescent="0.15">
      <c r="A317" s="26">
        <v>38</v>
      </c>
      <c r="B317" s="9" t="s">
        <v>92</v>
      </c>
      <c r="C317" s="30" t="s">
        <v>280</v>
      </c>
      <c r="D317" s="33">
        <v>0</v>
      </c>
      <c r="F317" s="25">
        <f>ROUND(SUMIF(Определители!I23:I30,"=4",'Базовые цены с учетом расхода'!N23:N30),2)</f>
        <v>0</v>
      </c>
      <c r="G317" s="25"/>
      <c r="H317" s="25"/>
      <c r="I317" s="25"/>
      <c r="J317" s="29"/>
      <c r="K317" s="29"/>
      <c r="L317" s="25"/>
    </row>
    <row r="318" spans="1:12" x14ac:dyDescent="0.15">
      <c r="A318" s="26">
        <v>39</v>
      </c>
      <c r="B318" s="9" t="s">
        <v>93</v>
      </c>
      <c r="C318" s="30" t="s">
        <v>280</v>
      </c>
      <c r="D318" s="33">
        <v>0</v>
      </c>
      <c r="F318" s="25">
        <f>ROUND(SUMIF(Определители!I23:I30,"=4",'Базовые цены с учетом расхода'!O23:O30),2)</f>
        <v>0</v>
      </c>
      <c r="G318" s="25"/>
      <c r="H318" s="25"/>
      <c r="I318" s="25"/>
      <c r="J318" s="29"/>
      <c r="K318" s="29"/>
      <c r="L318" s="25"/>
    </row>
    <row r="319" spans="1:12" x14ac:dyDescent="0.15">
      <c r="A319" s="26">
        <v>40</v>
      </c>
      <c r="B319" s="9" t="s">
        <v>75</v>
      </c>
      <c r="C319" s="30" t="s">
        <v>280</v>
      </c>
      <c r="D319" s="33">
        <v>0</v>
      </c>
      <c r="F319" s="25">
        <f ca="1">ROUND(СУММПРОИЗВЕСЛИ(1,Определители!I23:I30," ",'Базовые цены с учетом расхода'!M23:M30,Начисления!I23:I30,0),2)</f>
        <v>0</v>
      </c>
      <c r="G319" s="25"/>
      <c r="H319" s="25"/>
      <c r="I319" s="25"/>
      <c r="J319" s="29"/>
      <c r="K319" s="29"/>
      <c r="L319" s="25"/>
    </row>
    <row r="320" spans="1:12" x14ac:dyDescent="0.15">
      <c r="A320" s="26">
        <v>41</v>
      </c>
      <c r="B320" s="9" t="s">
        <v>97</v>
      </c>
      <c r="C320" s="30" t="s">
        <v>281</v>
      </c>
      <c r="D320" s="33">
        <v>0</v>
      </c>
      <c r="F320" s="25">
        <f>ROUND((F313+F317+F318),2)</f>
        <v>0</v>
      </c>
      <c r="G320" s="25"/>
      <c r="H320" s="25"/>
      <c r="I320" s="25"/>
      <c r="J320" s="29"/>
      <c r="K320" s="29"/>
      <c r="L320" s="25"/>
    </row>
    <row r="321" spans="1:12" x14ac:dyDescent="0.15">
      <c r="A321" s="26">
        <v>42</v>
      </c>
      <c r="B321" s="9" t="s">
        <v>98</v>
      </c>
      <c r="C321" s="30" t="s">
        <v>280</v>
      </c>
      <c r="D321" s="33">
        <v>0</v>
      </c>
      <c r="F321" s="25">
        <f>ROUND(SUMIF(Определители!I23:I30,"=5",'Базовые цены с учетом расхода'!B23:B30),2)</f>
        <v>0</v>
      </c>
      <c r="G321" s="25">
        <f>ROUND(SUMIF(Определители!I23:I30,"=5",'Базовые цены с учетом расхода'!C23:C30),2)</f>
        <v>0</v>
      </c>
      <c r="H321" s="25">
        <f>ROUND(SUMIF(Определители!I23:I30,"=5",'Базовые цены с учетом расхода'!D23:D30),2)</f>
        <v>0</v>
      </c>
      <c r="I321" s="25">
        <f>ROUND(SUMIF(Определители!I23:I30,"=5",'Базовые цены с учетом расхода'!E23:E30),2)</f>
        <v>0</v>
      </c>
      <c r="J321" s="29">
        <f>ROUND(SUMIF(Определители!I23:I30,"=5",'Базовые цены с учетом расхода'!I23:I30),8)</f>
        <v>0</v>
      </c>
      <c r="K321" s="29">
        <f>ROUND(SUMIF(Определители!I23:I30,"=5",'Базовые цены с учетом расхода'!K23:K30),8)</f>
        <v>0</v>
      </c>
      <c r="L321" s="25">
        <f>ROUND(SUMIF(Определители!I23:I30,"=5",'Базовые цены с учетом расхода'!F23:F30),2)</f>
        <v>0</v>
      </c>
    </row>
    <row r="322" spans="1:12" x14ac:dyDescent="0.15">
      <c r="A322" s="26">
        <v>43</v>
      </c>
      <c r="B322" s="9" t="s">
        <v>82</v>
      </c>
      <c r="C322" s="30" t="s">
        <v>280</v>
      </c>
      <c r="D322" s="33">
        <v>0</v>
      </c>
      <c r="F322" s="25">
        <f>ROUND(SUMIF(Определители!I23:I30,"=5",'Базовые цены с учетом расхода'!H23:H30),2)</f>
        <v>0</v>
      </c>
      <c r="G322" s="25"/>
      <c r="H322" s="25"/>
      <c r="I322" s="25"/>
      <c r="J322" s="29"/>
      <c r="K322" s="29"/>
      <c r="L322" s="25"/>
    </row>
    <row r="323" spans="1:12" x14ac:dyDescent="0.15">
      <c r="A323" s="26">
        <v>44</v>
      </c>
      <c r="B323" s="9" t="s">
        <v>92</v>
      </c>
      <c r="C323" s="30" t="s">
        <v>280</v>
      </c>
      <c r="D323" s="33">
        <v>0</v>
      </c>
      <c r="F323" s="25">
        <f>ROUND(SUMIF(Определители!I23:I30,"=5",'Базовые цены с учетом расхода'!N23:N30),2)</f>
        <v>0</v>
      </c>
      <c r="G323" s="25"/>
      <c r="H323" s="25"/>
      <c r="I323" s="25"/>
      <c r="J323" s="29"/>
      <c r="K323" s="29"/>
      <c r="L323" s="25"/>
    </row>
    <row r="324" spans="1:12" x14ac:dyDescent="0.15">
      <c r="A324" s="26">
        <v>45</v>
      </c>
      <c r="B324" s="9" t="s">
        <v>93</v>
      </c>
      <c r="C324" s="30" t="s">
        <v>280</v>
      </c>
      <c r="D324" s="33">
        <v>0</v>
      </c>
      <c r="F324" s="25">
        <f>ROUND(SUMIF(Определители!I23:I30,"=5",'Базовые цены с учетом расхода'!O23:O30),2)</f>
        <v>0</v>
      </c>
      <c r="G324" s="25"/>
      <c r="H324" s="25"/>
      <c r="I324" s="25"/>
      <c r="J324" s="29"/>
      <c r="K324" s="29"/>
      <c r="L324" s="25"/>
    </row>
    <row r="325" spans="1:12" x14ac:dyDescent="0.15">
      <c r="A325" s="26">
        <v>46</v>
      </c>
      <c r="B325" s="9" t="s">
        <v>99</v>
      </c>
      <c r="C325" s="30" t="s">
        <v>281</v>
      </c>
      <c r="D325" s="33">
        <v>0</v>
      </c>
      <c r="F325" s="25">
        <f>ROUND((F321+F323+F324),2)</f>
        <v>0</v>
      </c>
      <c r="G325" s="25"/>
      <c r="H325" s="25"/>
      <c r="I325" s="25"/>
      <c r="J325" s="29"/>
      <c r="K325" s="29"/>
      <c r="L325" s="25"/>
    </row>
    <row r="326" spans="1:12" x14ac:dyDescent="0.15">
      <c r="A326" s="26">
        <v>47</v>
      </c>
      <c r="B326" s="9" t="s">
        <v>100</v>
      </c>
      <c r="C326" s="30" t="s">
        <v>280</v>
      </c>
      <c r="D326" s="33">
        <v>0</v>
      </c>
      <c r="F326" s="25">
        <f>ROUND(SUMIF(Определители!I23:I30,"=6",'Базовые цены с учетом расхода'!B23:B30),2)</f>
        <v>0</v>
      </c>
      <c r="G326" s="25">
        <f>ROUND(SUMIF(Определители!I23:I30,"=6",'Базовые цены с учетом расхода'!C23:C30),2)</f>
        <v>0</v>
      </c>
      <c r="H326" s="25">
        <f>ROUND(SUMIF(Определители!I23:I30,"=6",'Базовые цены с учетом расхода'!D23:D30),2)</f>
        <v>0</v>
      </c>
      <c r="I326" s="25">
        <f>ROUND(SUMIF(Определители!I23:I30,"=6",'Базовые цены с учетом расхода'!E23:E30),2)</f>
        <v>0</v>
      </c>
      <c r="J326" s="29">
        <f>ROUND(SUMIF(Определители!I23:I30,"=6",'Базовые цены с учетом расхода'!I23:I30),8)</f>
        <v>0</v>
      </c>
      <c r="K326" s="29">
        <f>ROUND(SUMIF(Определители!I23:I30,"=6",'Базовые цены с учетом расхода'!K23:K30),8)</f>
        <v>0</v>
      </c>
      <c r="L326" s="25">
        <f>ROUND(SUMIF(Определители!I23:I30,"=6",'Базовые цены с учетом расхода'!F23:F30),2)</f>
        <v>0</v>
      </c>
    </row>
    <row r="327" spans="1:12" x14ac:dyDescent="0.15">
      <c r="A327" s="26">
        <v>48</v>
      </c>
      <c r="B327" s="9" t="s">
        <v>82</v>
      </c>
      <c r="C327" s="30" t="s">
        <v>280</v>
      </c>
      <c r="D327" s="33">
        <v>0</v>
      </c>
      <c r="F327" s="25">
        <f>ROUND(SUMIF(Определители!I23:I30,"=6",'Базовые цены с учетом расхода'!H23:H30),2)</f>
        <v>0</v>
      </c>
      <c r="G327" s="25"/>
      <c r="H327" s="25"/>
      <c r="I327" s="25"/>
      <c r="J327" s="29"/>
      <c r="K327" s="29"/>
      <c r="L327" s="25"/>
    </row>
    <row r="328" spans="1:12" x14ac:dyDescent="0.15">
      <c r="A328" s="26">
        <v>49</v>
      </c>
      <c r="B328" s="9" t="s">
        <v>92</v>
      </c>
      <c r="C328" s="30" t="s">
        <v>280</v>
      </c>
      <c r="D328" s="33">
        <v>0</v>
      </c>
      <c r="F328" s="25">
        <f>ROUND(SUMIF(Определители!I23:I30,"=6",'Базовые цены с учетом расхода'!N23:N30),2)</f>
        <v>0</v>
      </c>
      <c r="G328" s="25"/>
      <c r="H328" s="25"/>
      <c r="I328" s="25"/>
      <c r="J328" s="29"/>
      <c r="K328" s="29"/>
      <c r="L328" s="25"/>
    </row>
    <row r="329" spans="1:12" x14ac:dyDescent="0.15">
      <c r="A329" s="26">
        <v>50</v>
      </c>
      <c r="B329" s="9" t="s">
        <v>93</v>
      </c>
      <c r="C329" s="30" t="s">
        <v>280</v>
      </c>
      <c r="D329" s="33">
        <v>0</v>
      </c>
      <c r="F329" s="25">
        <f>ROUND(SUMIF(Определители!I23:I30,"=6",'Базовые цены с учетом расхода'!O23:O30),2)</f>
        <v>0</v>
      </c>
      <c r="G329" s="25"/>
      <c r="H329" s="25"/>
      <c r="I329" s="25"/>
      <c r="J329" s="29"/>
      <c r="K329" s="29"/>
      <c r="L329" s="25"/>
    </row>
    <row r="330" spans="1:12" x14ac:dyDescent="0.15">
      <c r="A330" s="26">
        <v>51</v>
      </c>
      <c r="B330" s="9" t="s">
        <v>101</v>
      </c>
      <c r="C330" s="30" t="s">
        <v>281</v>
      </c>
      <c r="D330" s="33">
        <v>0</v>
      </c>
      <c r="F330" s="25">
        <f>ROUND((F326+F328+F329),2)</f>
        <v>0</v>
      </c>
      <c r="G330" s="25"/>
      <c r="H330" s="25"/>
      <c r="I330" s="25"/>
      <c r="J330" s="29"/>
      <c r="K330" s="29"/>
      <c r="L330" s="25"/>
    </row>
    <row r="331" spans="1:12" x14ac:dyDescent="0.15">
      <c r="A331" s="26">
        <v>52</v>
      </c>
      <c r="B331" s="9" t="s">
        <v>102</v>
      </c>
      <c r="C331" s="30" t="s">
        <v>280</v>
      </c>
      <c r="D331" s="33">
        <v>0</v>
      </c>
      <c r="F331" s="25">
        <f>ROUND(SUMIF(Определители!I23:I30,"=7",'Базовые цены с учетом расхода'!B23:B30),2)</f>
        <v>0</v>
      </c>
      <c r="G331" s="25">
        <f>ROUND(SUMIF(Определители!I23:I30,"=7",'Базовые цены с учетом расхода'!C23:C30),2)</f>
        <v>0</v>
      </c>
      <c r="H331" s="25">
        <f>ROUND(SUMIF(Определители!I23:I30,"=7",'Базовые цены с учетом расхода'!D23:D30),2)</f>
        <v>0</v>
      </c>
      <c r="I331" s="25">
        <f>ROUND(SUMIF(Определители!I23:I30,"=7",'Базовые цены с учетом расхода'!E23:E30),2)</f>
        <v>0</v>
      </c>
      <c r="J331" s="29">
        <f>ROUND(SUMIF(Определители!I23:I30,"=7",'Базовые цены с учетом расхода'!I23:I30),8)</f>
        <v>0</v>
      </c>
      <c r="K331" s="29">
        <f>ROUND(SUMIF(Определители!I23:I30,"=7",'Базовые цены с учетом расхода'!K23:K30),8)</f>
        <v>0</v>
      </c>
      <c r="L331" s="25">
        <f>ROUND(SUMIF(Определители!I23:I30,"=7",'Базовые цены с учетом расхода'!F23:F30),2)</f>
        <v>0</v>
      </c>
    </row>
    <row r="332" spans="1:12" x14ac:dyDescent="0.15">
      <c r="A332" s="26">
        <v>53</v>
      </c>
      <c r="B332" s="9" t="s">
        <v>78</v>
      </c>
      <c r="C332" s="30" t="s">
        <v>280</v>
      </c>
      <c r="D332" s="33">
        <v>0</v>
      </c>
      <c r="F332" s="25"/>
      <c r="G332" s="25"/>
      <c r="H332" s="25"/>
      <c r="I332" s="25"/>
      <c r="J332" s="29"/>
      <c r="K332" s="29"/>
      <c r="L332" s="25"/>
    </row>
    <row r="333" spans="1:12" x14ac:dyDescent="0.15">
      <c r="A333" s="26">
        <v>54</v>
      </c>
      <c r="B333" s="9" t="s">
        <v>87</v>
      </c>
      <c r="C333" s="30" t="s">
        <v>280</v>
      </c>
      <c r="D333" s="33">
        <v>0</v>
      </c>
      <c r="F333" s="25">
        <f ca="1">ROUND(СУММЕСЛИ2(Определители!I23:I30,"2",Определители!G23:G30,"1",'Базовые цены с учетом расхода'!B23:B30),2)</f>
        <v>0</v>
      </c>
      <c r="G333" s="25"/>
      <c r="H333" s="25"/>
      <c r="I333" s="25"/>
      <c r="J333" s="29"/>
      <c r="K333" s="29"/>
      <c r="L333" s="25"/>
    </row>
    <row r="334" spans="1:12" x14ac:dyDescent="0.15">
      <c r="A334" s="26">
        <v>55</v>
      </c>
      <c r="B334" s="9" t="s">
        <v>82</v>
      </c>
      <c r="C334" s="30" t="s">
        <v>280</v>
      </c>
      <c r="D334" s="33">
        <v>0</v>
      </c>
      <c r="F334" s="25">
        <f>ROUND(SUMIF(Определители!I23:I30,"=7",'Базовые цены с учетом расхода'!H23:H30),2)</f>
        <v>0</v>
      </c>
      <c r="G334" s="25"/>
      <c r="H334" s="25"/>
      <c r="I334" s="25"/>
      <c r="J334" s="29"/>
      <c r="K334" s="29"/>
      <c r="L334" s="25"/>
    </row>
    <row r="335" spans="1:12" x14ac:dyDescent="0.15">
      <c r="A335" s="26">
        <v>56</v>
      </c>
      <c r="B335" s="9" t="s">
        <v>92</v>
      </c>
      <c r="C335" s="30" t="s">
        <v>280</v>
      </c>
      <c r="D335" s="33">
        <v>0</v>
      </c>
      <c r="F335" s="25">
        <f>ROUND(SUMIF(Определители!I23:I30,"=7",'Базовые цены с учетом расхода'!N23:N30),2)</f>
        <v>0</v>
      </c>
      <c r="G335" s="25"/>
      <c r="H335" s="25"/>
      <c r="I335" s="25"/>
      <c r="J335" s="29"/>
      <c r="K335" s="29"/>
      <c r="L335" s="25"/>
    </row>
    <row r="336" spans="1:12" x14ac:dyDescent="0.15">
      <c r="A336" s="26">
        <v>57</v>
      </c>
      <c r="B336" s="9" t="s">
        <v>93</v>
      </c>
      <c r="C336" s="30" t="s">
        <v>280</v>
      </c>
      <c r="D336" s="33">
        <v>0</v>
      </c>
      <c r="F336" s="25">
        <f>ROUND(SUMIF(Определители!I23:I30,"=7",'Базовые цены с учетом расхода'!O23:O30),2)</f>
        <v>0</v>
      </c>
      <c r="G336" s="25"/>
      <c r="H336" s="25"/>
      <c r="I336" s="25"/>
      <c r="J336" s="29"/>
      <c r="K336" s="29"/>
      <c r="L336" s="25"/>
    </row>
    <row r="337" spans="1:12" x14ac:dyDescent="0.15">
      <c r="A337" s="26">
        <v>58</v>
      </c>
      <c r="B337" s="9" t="s">
        <v>103</v>
      </c>
      <c r="C337" s="30" t="s">
        <v>281</v>
      </c>
      <c r="D337" s="33">
        <v>0</v>
      </c>
      <c r="F337" s="25">
        <f>ROUND((F331+F335+F336),2)</f>
        <v>0</v>
      </c>
      <c r="G337" s="25"/>
      <c r="H337" s="25"/>
      <c r="I337" s="25"/>
      <c r="J337" s="29"/>
      <c r="K337" s="29"/>
      <c r="L337" s="25"/>
    </row>
    <row r="338" spans="1:12" x14ac:dyDescent="0.15">
      <c r="A338" s="26">
        <v>59</v>
      </c>
      <c r="B338" s="9" t="s">
        <v>104</v>
      </c>
      <c r="C338" s="30" t="s">
        <v>280</v>
      </c>
      <c r="D338" s="33">
        <v>0</v>
      </c>
      <c r="F338" s="25">
        <f>ROUND(SUMIF(Определители!I23:I30,"=;",'Базовые цены с учетом расхода'!B23:B30),2)</f>
        <v>0</v>
      </c>
      <c r="G338" s="25">
        <f>ROUND(SUMIF(Определители!I23:I30,"=;",'Базовые цены с учетом расхода'!C23:C30),2)</f>
        <v>0</v>
      </c>
      <c r="H338" s="25">
        <f>ROUND(SUMIF(Определители!I23:I30,"=;",'Базовые цены с учетом расхода'!D23:D30),2)</f>
        <v>0</v>
      </c>
      <c r="I338" s="25">
        <f>ROUND(SUMIF(Определители!I23:I30,"=;",'Базовые цены с учетом расхода'!E23:E30),2)</f>
        <v>0</v>
      </c>
      <c r="J338" s="29">
        <f>ROUND(SUMIF(Определители!I23:I30,"=;",'Базовые цены с учетом расхода'!I23:I30),8)</f>
        <v>0</v>
      </c>
      <c r="K338" s="29">
        <f>ROUND(SUMIF(Определители!I23:I30,"=;",'Базовые цены с учетом расхода'!K23:K30),8)</f>
        <v>0</v>
      </c>
      <c r="L338" s="25">
        <f>ROUND(SUMIF(Определители!I23:I30,"=;",'Базовые цены с учетом расхода'!F23:F30),2)</f>
        <v>0</v>
      </c>
    </row>
    <row r="339" spans="1:12" x14ac:dyDescent="0.15">
      <c r="A339" s="26">
        <v>60</v>
      </c>
      <c r="B339" s="9" t="s">
        <v>105</v>
      </c>
      <c r="C339" s="30" t="s">
        <v>280</v>
      </c>
      <c r="D339" s="33">
        <v>0</v>
      </c>
      <c r="F339" s="25">
        <f>ROUND(SUMIF(Определители!I23:I30,"=;",'Базовые цены с учетом расхода'!AF23:AF30),2)</f>
        <v>0</v>
      </c>
      <c r="G339" s="25"/>
      <c r="H339" s="25"/>
      <c r="I339" s="25"/>
      <c r="J339" s="29"/>
      <c r="K339" s="29"/>
      <c r="L339" s="25"/>
    </row>
    <row r="340" spans="1:12" x14ac:dyDescent="0.15">
      <c r="A340" s="26">
        <v>61</v>
      </c>
      <c r="B340" s="9" t="s">
        <v>106</v>
      </c>
      <c r="C340" s="30" t="s">
        <v>280</v>
      </c>
      <c r="D340" s="33">
        <v>0</v>
      </c>
      <c r="F340" s="25">
        <f>ROUND(SUMIF(Определители!I23:I30,"=;",'Базовые цены с учетом расхода'!AG23:AG30),2)</f>
        <v>0</v>
      </c>
      <c r="G340" s="25"/>
      <c r="H340" s="25"/>
      <c r="I340" s="25"/>
      <c r="J340" s="29"/>
      <c r="K340" s="29"/>
      <c r="L340" s="25"/>
    </row>
    <row r="341" spans="1:12" x14ac:dyDescent="0.15">
      <c r="A341" s="26">
        <v>62</v>
      </c>
      <c r="B341" s="9" t="s">
        <v>92</v>
      </c>
      <c r="C341" s="30" t="s">
        <v>280</v>
      </c>
      <c r="D341" s="33">
        <v>0</v>
      </c>
      <c r="F341" s="25">
        <f>ROUND(SUMIF(Определители!I23:I30,"=;",'Базовые цены с учетом расхода'!N23:N30),2)</f>
        <v>0</v>
      </c>
      <c r="G341" s="25"/>
      <c r="H341" s="25"/>
      <c r="I341" s="25"/>
      <c r="J341" s="29"/>
      <c r="K341" s="29"/>
      <c r="L341" s="25"/>
    </row>
    <row r="342" spans="1:12" x14ac:dyDescent="0.15">
      <c r="A342" s="26">
        <v>63</v>
      </c>
      <c r="B342" s="9" t="s">
        <v>93</v>
      </c>
      <c r="C342" s="30" t="s">
        <v>280</v>
      </c>
      <c r="D342" s="33">
        <v>0</v>
      </c>
      <c r="F342" s="25">
        <f>ROUND(SUMIF(Определители!I23:I30,"=;",'Базовые цены с учетом расхода'!O23:O30),2)</f>
        <v>0</v>
      </c>
      <c r="G342" s="25"/>
      <c r="H342" s="25"/>
      <c r="I342" s="25"/>
      <c r="J342" s="29"/>
      <c r="K342" s="29"/>
      <c r="L342" s="25"/>
    </row>
    <row r="343" spans="1:12" x14ac:dyDescent="0.15">
      <c r="A343" s="26">
        <v>64</v>
      </c>
      <c r="B343" s="9" t="s">
        <v>107</v>
      </c>
      <c r="C343" s="30" t="s">
        <v>281</v>
      </c>
      <c r="D343" s="33">
        <v>0</v>
      </c>
      <c r="F343" s="25">
        <f>ROUND((F338+F341+F342),2)</f>
        <v>0</v>
      </c>
      <c r="G343" s="25"/>
      <c r="H343" s="25"/>
      <c r="I343" s="25"/>
      <c r="J343" s="29"/>
      <c r="K343" s="29"/>
      <c r="L343" s="25"/>
    </row>
    <row r="344" spans="1:12" x14ac:dyDescent="0.15">
      <c r="A344" s="26">
        <v>65</v>
      </c>
      <c r="B344" s="9" t="s">
        <v>108</v>
      </c>
      <c r="C344" s="30" t="s">
        <v>280</v>
      </c>
      <c r="D344" s="33">
        <v>0</v>
      </c>
      <c r="F344" s="25">
        <f>ROUND(SUMIF(Определители!I23:I30,"=9",'Базовые цены с учетом расхода'!B23:B30),2)</f>
        <v>0</v>
      </c>
      <c r="G344" s="25">
        <f>ROUND(SUMIF(Определители!I23:I30,"=9",'Базовые цены с учетом расхода'!C23:C30),2)</f>
        <v>0</v>
      </c>
      <c r="H344" s="25">
        <f>ROUND(SUMIF(Определители!I23:I30,"=9",'Базовые цены с учетом расхода'!D23:D30),2)</f>
        <v>0</v>
      </c>
      <c r="I344" s="25">
        <f>ROUND(SUMIF(Определители!I23:I30,"=9",'Базовые цены с учетом расхода'!E23:E30),2)</f>
        <v>0</v>
      </c>
      <c r="J344" s="29">
        <f>ROUND(SUMIF(Определители!I23:I30,"=9",'Базовые цены с учетом расхода'!I23:I30),8)</f>
        <v>0</v>
      </c>
      <c r="K344" s="29">
        <f>ROUND(SUMIF(Определители!I23:I30,"=9",'Базовые цены с учетом расхода'!K23:K30),8)</f>
        <v>0</v>
      </c>
      <c r="L344" s="25">
        <f>ROUND(SUMIF(Определители!I23:I30,"=9",'Базовые цены с учетом расхода'!F23:F30),2)</f>
        <v>0</v>
      </c>
    </row>
    <row r="345" spans="1:12" x14ac:dyDescent="0.15">
      <c r="A345" s="26">
        <v>66</v>
      </c>
      <c r="B345" s="9" t="s">
        <v>92</v>
      </c>
      <c r="C345" s="30" t="s">
        <v>280</v>
      </c>
      <c r="D345" s="33">
        <v>0</v>
      </c>
      <c r="F345" s="25">
        <f>ROUND(SUMIF(Определители!I23:I30,"=9",'Базовые цены с учетом расхода'!N23:N30),2)</f>
        <v>0</v>
      </c>
      <c r="G345" s="25"/>
      <c r="H345" s="25"/>
      <c r="I345" s="25"/>
      <c r="J345" s="29"/>
      <c r="K345" s="29"/>
      <c r="L345" s="25"/>
    </row>
    <row r="346" spans="1:12" x14ac:dyDescent="0.15">
      <c r="A346" s="26">
        <v>67</v>
      </c>
      <c r="B346" s="9" t="s">
        <v>93</v>
      </c>
      <c r="C346" s="30" t="s">
        <v>280</v>
      </c>
      <c r="D346" s="33">
        <v>0</v>
      </c>
      <c r="F346" s="25">
        <f>ROUND(SUMIF(Определители!I23:I30,"=9",'Базовые цены с учетом расхода'!O23:O30),2)</f>
        <v>0</v>
      </c>
      <c r="G346" s="25"/>
      <c r="H346" s="25"/>
      <c r="I346" s="25"/>
      <c r="J346" s="29"/>
      <c r="K346" s="29"/>
      <c r="L346" s="25"/>
    </row>
    <row r="347" spans="1:12" x14ac:dyDescent="0.15">
      <c r="A347" s="26">
        <v>68</v>
      </c>
      <c r="B347" s="9" t="s">
        <v>109</v>
      </c>
      <c r="C347" s="30" t="s">
        <v>281</v>
      </c>
      <c r="D347" s="33">
        <v>0</v>
      </c>
      <c r="F347" s="25">
        <f>ROUND((F344+F345+F346),2)</f>
        <v>0</v>
      </c>
      <c r="G347" s="25"/>
      <c r="H347" s="25"/>
      <c r="I347" s="25"/>
      <c r="J347" s="29"/>
      <c r="K347" s="29"/>
      <c r="L347" s="25"/>
    </row>
    <row r="348" spans="1:12" x14ac:dyDescent="0.15">
      <c r="A348" s="26">
        <v>69</v>
      </c>
      <c r="B348" s="9" t="s">
        <v>110</v>
      </c>
      <c r="C348" s="30" t="s">
        <v>280</v>
      </c>
      <c r="D348" s="33">
        <v>0</v>
      </c>
      <c r="F348" s="25">
        <f>ROUND(SUMIF(Определители!I23:I30,"=:",'Базовые цены с учетом расхода'!B23:B30),2)</f>
        <v>0</v>
      </c>
      <c r="G348" s="25">
        <f>ROUND(SUMIF(Определители!I23:I30,"=:",'Базовые цены с учетом расхода'!C23:C30),2)</f>
        <v>0</v>
      </c>
      <c r="H348" s="25">
        <f>ROUND(SUMIF(Определители!I23:I30,"=:",'Базовые цены с учетом расхода'!D23:D30),2)</f>
        <v>0</v>
      </c>
      <c r="I348" s="25">
        <f>ROUND(SUMIF(Определители!I23:I30,"=:",'Базовые цены с учетом расхода'!E23:E30),2)</f>
        <v>0</v>
      </c>
      <c r="J348" s="29">
        <f>ROUND(SUMIF(Определители!I23:I30,"=:",'Базовые цены с учетом расхода'!I23:I30),8)</f>
        <v>0</v>
      </c>
      <c r="K348" s="29">
        <f>ROUND(SUMIF(Определители!I23:I30,"=:",'Базовые цены с учетом расхода'!K23:K30),8)</f>
        <v>0</v>
      </c>
      <c r="L348" s="25">
        <f>ROUND(SUMIF(Определители!I23:I30,"=:",'Базовые цены с учетом расхода'!F23:F30),2)</f>
        <v>0</v>
      </c>
    </row>
    <row r="349" spans="1:12" x14ac:dyDescent="0.15">
      <c r="A349" s="26">
        <v>70</v>
      </c>
      <c r="B349" s="9" t="s">
        <v>82</v>
      </c>
      <c r="C349" s="30" t="s">
        <v>280</v>
      </c>
      <c r="D349" s="33">
        <v>0</v>
      </c>
      <c r="F349" s="25">
        <f>ROUND(SUMIF(Определители!I23:I30,"=:",'Базовые цены с учетом расхода'!H23:H30),2)</f>
        <v>0</v>
      </c>
      <c r="G349" s="25"/>
      <c r="H349" s="25"/>
      <c r="I349" s="25"/>
      <c r="J349" s="29"/>
      <c r="K349" s="29"/>
      <c r="L349" s="25"/>
    </row>
    <row r="350" spans="1:12" x14ac:dyDescent="0.15">
      <c r="A350" s="26">
        <v>71</v>
      </c>
      <c r="B350" s="9" t="s">
        <v>92</v>
      </c>
      <c r="C350" s="30" t="s">
        <v>280</v>
      </c>
      <c r="D350" s="33">
        <v>0</v>
      </c>
      <c r="F350" s="25">
        <f>ROUND(SUMIF(Определители!I23:I30,"=:",'Базовые цены с учетом расхода'!N23:N30),2)</f>
        <v>0</v>
      </c>
      <c r="G350" s="25"/>
      <c r="H350" s="25"/>
      <c r="I350" s="25"/>
      <c r="J350" s="29"/>
      <c r="K350" s="29"/>
      <c r="L350" s="25"/>
    </row>
    <row r="351" spans="1:12" x14ac:dyDescent="0.15">
      <c r="A351" s="26">
        <v>72</v>
      </c>
      <c r="B351" s="9" t="s">
        <v>93</v>
      </c>
      <c r="C351" s="30" t="s">
        <v>280</v>
      </c>
      <c r="D351" s="33">
        <v>0</v>
      </c>
      <c r="F351" s="25">
        <f>ROUND(SUMIF(Определители!I23:I30,"=:",'Базовые цены с учетом расхода'!O23:O30),2)</f>
        <v>0</v>
      </c>
      <c r="G351" s="25"/>
      <c r="H351" s="25"/>
      <c r="I351" s="25"/>
      <c r="J351" s="29"/>
      <c r="K351" s="29"/>
      <c r="L351" s="25"/>
    </row>
    <row r="352" spans="1:12" x14ac:dyDescent="0.15">
      <c r="A352" s="26">
        <v>73</v>
      </c>
      <c r="B352" s="9" t="s">
        <v>111</v>
      </c>
      <c r="C352" s="30" t="s">
        <v>281</v>
      </c>
      <c r="D352" s="33">
        <v>0</v>
      </c>
      <c r="F352" s="25">
        <f>ROUND((F348+F350+F351),2)</f>
        <v>0</v>
      </c>
      <c r="G352" s="25"/>
      <c r="H352" s="25"/>
      <c r="I352" s="25"/>
      <c r="J352" s="29"/>
      <c r="K352" s="29"/>
      <c r="L352" s="25"/>
    </row>
    <row r="353" spans="1:14" x14ac:dyDescent="0.15">
      <c r="A353" s="26">
        <v>74</v>
      </c>
      <c r="B353" s="9" t="s">
        <v>112</v>
      </c>
      <c r="C353" s="30" t="s">
        <v>280</v>
      </c>
      <c r="D353" s="33">
        <v>0</v>
      </c>
      <c r="F353" s="25">
        <f>ROUND(SUMIF(Определители!I23:I30,"=8",'Базовые цены с учетом расхода'!B23:B30),2)</f>
        <v>0</v>
      </c>
      <c r="G353" s="25">
        <f>ROUND(SUMIF(Определители!I23:I30,"=8",'Базовые цены с учетом расхода'!C23:C30),2)</f>
        <v>0</v>
      </c>
      <c r="H353" s="25">
        <f>ROUND(SUMIF(Определители!I23:I30,"=8",'Базовые цены с учетом расхода'!D23:D30),2)</f>
        <v>0</v>
      </c>
      <c r="I353" s="25">
        <f>ROUND(SUMIF(Определители!I23:I30,"=8",'Базовые цены с учетом расхода'!E23:E30),2)</f>
        <v>0</v>
      </c>
      <c r="J353" s="29">
        <f>ROUND(SUMIF(Определители!I23:I30,"=8",'Базовые цены с учетом расхода'!I23:I30),8)</f>
        <v>0</v>
      </c>
      <c r="K353" s="29">
        <f>ROUND(SUMIF(Определители!I23:I30,"=8",'Базовые цены с учетом расхода'!K23:K30),8)</f>
        <v>0</v>
      </c>
      <c r="L353" s="25">
        <f>ROUND(SUMIF(Определители!I23:I30,"=8",'Базовые цены с учетом расхода'!F23:F30),2)</f>
        <v>0</v>
      </c>
    </row>
    <row r="354" spans="1:14" x14ac:dyDescent="0.15">
      <c r="A354" s="26">
        <v>75</v>
      </c>
      <c r="B354" s="9" t="s">
        <v>82</v>
      </c>
      <c r="C354" s="30" t="s">
        <v>280</v>
      </c>
      <c r="D354" s="33">
        <v>0</v>
      </c>
      <c r="F354" s="25">
        <f>ROUND(SUMIF(Определители!I23:I30,"=8",'Базовые цены с учетом расхода'!H23:H30),2)</f>
        <v>0</v>
      </c>
      <c r="G354" s="25"/>
      <c r="H354" s="25"/>
      <c r="I354" s="25"/>
      <c r="J354" s="29"/>
      <c r="K354" s="29"/>
      <c r="L354" s="25"/>
    </row>
    <row r="355" spans="1:14" x14ac:dyDescent="0.15">
      <c r="A355" s="26">
        <v>76</v>
      </c>
      <c r="B355" s="9" t="s">
        <v>161</v>
      </c>
      <c r="C355" s="30" t="s">
        <v>281</v>
      </c>
      <c r="D355" s="33">
        <v>0</v>
      </c>
      <c r="F355" s="25">
        <f ca="1">ROUND((F290+F300+F307+F312+F320+F325+F330+F337+F347+F352+F353+F343),2)</f>
        <v>419.81</v>
      </c>
      <c r="G355" s="25">
        <f>ROUND((G290+G300+G307+G312+G320+G325+G330+G337+G347+G352+G353+G343),2)</f>
        <v>0</v>
      </c>
      <c r="H355" s="25">
        <f>ROUND((H290+H300+H307+H312+H320+H325+H330+H337+H347+H352+H353+H343),2)</f>
        <v>0</v>
      </c>
      <c r="I355" s="25">
        <f>ROUND((I290+I300+I307+I312+I320+I325+I330+I337+I347+I352+I353+I343),2)</f>
        <v>0</v>
      </c>
      <c r="J355" s="29">
        <f>ROUND((J290+J300+J307+J312+J320+J325+J330+J337+J347+J352+J353+J343),8)</f>
        <v>0</v>
      </c>
      <c r="K355" s="29">
        <f>ROUND((K290+K300+K307+K312+K320+K325+K330+K337+K347+K352+K353+K343),8)</f>
        <v>0</v>
      </c>
      <c r="L355" s="25">
        <f>ROUND((L290+L300+L307+L312+L320+L325+L330+L337+L347+L352+L353+L343),2)</f>
        <v>0</v>
      </c>
    </row>
    <row r="356" spans="1:14" x14ac:dyDescent="0.15">
      <c r="A356" s="26">
        <v>77</v>
      </c>
      <c r="B356" s="9" t="s">
        <v>114</v>
      </c>
      <c r="C356" s="30" t="s">
        <v>281</v>
      </c>
      <c r="D356" s="33">
        <v>0</v>
      </c>
      <c r="F356" s="25">
        <f>ROUND((F296+F304+F309+F316+F322+F327+F334+F349+F354),2)</f>
        <v>0</v>
      </c>
      <c r="G356" s="25"/>
      <c r="H356" s="25"/>
      <c r="I356" s="25"/>
      <c r="J356" s="29"/>
      <c r="K356" s="29"/>
      <c r="L356" s="25"/>
    </row>
    <row r="357" spans="1:14" x14ac:dyDescent="0.15">
      <c r="A357" s="26">
        <v>78</v>
      </c>
      <c r="B357" s="9" t="s">
        <v>115</v>
      </c>
      <c r="C357" s="30" t="s">
        <v>281</v>
      </c>
      <c r="D357" s="33">
        <v>0</v>
      </c>
      <c r="F357" s="25">
        <f>ROUND((F297+F305+F310+F317+F323+F328+F335+F345+F350+F341),2)</f>
        <v>0</v>
      </c>
      <c r="G357" s="25"/>
      <c r="H357" s="25"/>
      <c r="I357" s="25"/>
      <c r="J357" s="29"/>
      <c r="K357" s="29"/>
      <c r="L357" s="25"/>
    </row>
    <row r="358" spans="1:14" x14ac:dyDescent="0.15">
      <c r="A358" s="26">
        <v>79</v>
      </c>
      <c r="B358" s="9" t="s">
        <v>116</v>
      </c>
      <c r="C358" s="30" t="s">
        <v>281</v>
      </c>
      <c r="D358" s="33">
        <v>0</v>
      </c>
      <c r="F358" s="25">
        <f>ROUND((F298+F306+F311+F318+F324+F329+F336+F346+F351+F342),2)</f>
        <v>0</v>
      </c>
      <c r="G358" s="25"/>
      <c r="H358" s="25"/>
      <c r="I358" s="25"/>
      <c r="J358" s="29"/>
      <c r="K358" s="29"/>
      <c r="L358" s="25"/>
    </row>
    <row r="359" spans="1:14" x14ac:dyDescent="0.15">
      <c r="A359" s="26">
        <v>80</v>
      </c>
      <c r="B359" s="9" t="s">
        <v>39</v>
      </c>
      <c r="C359" s="30" t="s">
        <v>282</v>
      </c>
      <c r="D359" s="33">
        <v>0</v>
      </c>
      <c r="F359" s="25">
        <f>ROUND(SUM('Базовые цены с учетом расхода'!X23:X30),2)</f>
        <v>0</v>
      </c>
      <c r="G359" s="25"/>
      <c r="H359" s="25"/>
      <c r="I359" s="25"/>
      <c r="J359" s="29"/>
      <c r="K359" s="29"/>
      <c r="L359" s="25">
        <f>ROUND(SUM('Базовые цены с учетом расхода'!X23:X30),2)</f>
        <v>0</v>
      </c>
    </row>
    <row r="360" spans="1:14" x14ac:dyDescent="0.15">
      <c r="A360" s="26">
        <v>81</v>
      </c>
      <c r="B360" s="9" t="s">
        <v>133</v>
      </c>
      <c r="C360" s="30" t="s">
        <v>282</v>
      </c>
      <c r="D360" s="33">
        <v>0</v>
      </c>
      <c r="F360" s="25">
        <f>ROUND(SUM(G360:N360),2)</f>
        <v>0</v>
      </c>
      <c r="G360" s="25"/>
      <c r="H360" s="25"/>
      <c r="I360" s="25"/>
      <c r="J360" s="29"/>
      <c r="K360" s="29"/>
      <c r="L360" s="25">
        <f>ROUND(SUM('Базовые цены с учетом расхода'!AE23:AE30),2)</f>
        <v>0</v>
      </c>
    </row>
    <row r="361" spans="1:14" x14ac:dyDescent="0.15">
      <c r="A361" s="26">
        <v>82</v>
      </c>
      <c r="B361" s="9" t="s">
        <v>118</v>
      </c>
      <c r="C361" s="30" t="s">
        <v>282</v>
      </c>
      <c r="D361" s="33">
        <v>0</v>
      </c>
      <c r="F361" s="25">
        <f>ROUND(SUM('Базовые цены с учетом расхода'!C23:C30),2)</f>
        <v>0</v>
      </c>
      <c r="G361" s="25"/>
      <c r="H361" s="25"/>
      <c r="I361" s="25"/>
      <c r="J361" s="29"/>
      <c r="K361" s="29"/>
      <c r="L361" s="25"/>
    </row>
    <row r="362" spans="1:14" x14ac:dyDescent="0.15">
      <c r="A362" s="26">
        <v>83</v>
      </c>
      <c r="B362" s="9" t="s">
        <v>119</v>
      </c>
      <c r="C362" s="30" t="s">
        <v>282</v>
      </c>
      <c r="D362" s="33">
        <v>0</v>
      </c>
      <c r="F362" s="25">
        <f>ROUND(SUM('Базовые цены с учетом расхода'!E23:E30),2)</f>
        <v>0</v>
      </c>
      <c r="G362" s="25"/>
      <c r="H362" s="25"/>
      <c r="I362" s="25"/>
      <c r="J362" s="29"/>
      <c r="K362" s="29"/>
      <c r="L362" s="25"/>
    </row>
    <row r="363" spans="1:14" x14ac:dyDescent="0.15">
      <c r="A363" s="26">
        <v>84</v>
      </c>
      <c r="B363" s="9" t="s">
        <v>120</v>
      </c>
      <c r="C363" s="30" t="s">
        <v>283</v>
      </c>
      <c r="D363" s="33">
        <v>0</v>
      </c>
      <c r="F363" s="25">
        <f>ROUND((F361+F362),2)</f>
        <v>0</v>
      </c>
      <c r="G363" s="25"/>
      <c r="H363" s="25"/>
      <c r="I363" s="25"/>
      <c r="J363" s="29"/>
      <c r="K363" s="29"/>
      <c r="L363" s="25"/>
    </row>
    <row r="364" spans="1:14" x14ac:dyDescent="0.15">
      <c r="A364" s="26">
        <v>85</v>
      </c>
      <c r="B364" s="9" t="s">
        <v>121</v>
      </c>
      <c r="C364" s="30" t="s">
        <v>282</v>
      </c>
      <c r="D364" s="33">
        <v>0</v>
      </c>
      <c r="F364" s="25"/>
      <c r="G364" s="25"/>
      <c r="H364" s="25"/>
      <c r="I364" s="25"/>
      <c r="J364" s="29">
        <f>ROUND(SUM('Базовые цены с учетом расхода'!I23:I30),8)</f>
        <v>0</v>
      </c>
      <c r="K364" s="29"/>
      <c r="L364" s="25"/>
    </row>
    <row r="365" spans="1:14" x14ac:dyDescent="0.15">
      <c r="A365" s="26">
        <v>86</v>
      </c>
      <c r="B365" s="9" t="s">
        <v>122</v>
      </c>
      <c r="C365" s="30" t="s">
        <v>282</v>
      </c>
      <c r="D365" s="33">
        <v>0</v>
      </c>
      <c r="F365" s="25"/>
      <c r="G365" s="25"/>
      <c r="H365" s="25"/>
      <c r="I365" s="25"/>
      <c r="J365" s="29">
        <f>ROUND(SUM('Базовые цены с учетом расхода'!K23:K30),8)</f>
        <v>0</v>
      </c>
      <c r="K365" s="29"/>
      <c r="L365" s="25"/>
    </row>
    <row r="366" spans="1:14" x14ac:dyDescent="0.15">
      <c r="A366" s="26">
        <v>87</v>
      </c>
      <c r="B366" s="9" t="s">
        <v>123</v>
      </c>
      <c r="C366" s="30" t="s">
        <v>283</v>
      </c>
      <c r="D366" s="33">
        <v>0</v>
      </c>
      <c r="F366" s="25"/>
      <c r="G366" s="25"/>
      <c r="H366" s="25"/>
      <c r="I366" s="25"/>
      <c r="J366" s="29">
        <f>ROUND((J364+J365),8)</f>
        <v>0</v>
      </c>
      <c r="K366" s="29"/>
      <c r="L366" s="25"/>
    </row>
    <row r="367" spans="1:14" s="27" customFormat="1" x14ac:dyDescent="0.15">
      <c r="A367" s="7"/>
      <c r="B367" s="27" t="s">
        <v>267</v>
      </c>
      <c r="C367" s="27" t="s">
        <v>268</v>
      </c>
      <c r="D367" s="34" t="s">
        <v>269</v>
      </c>
      <c r="E367" s="27" t="s">
        <v>270</v>
      </c>
      <c r="F367" s="27" t="s">
        <v>271</v>
      </c>
      <c r="G367" s="27" t="s">
        <v>272</v>
      </c>
      <c r="H367" s="27" t="s">
        <v>273</v>
      </c>
      <c r="I367" s="27" t="s">
        <v>274</v>
      </c>
      <c r="J367" s="27" t="s">
        <v>275</v>
      </c>
      <c r="K367" s="27" t="s">
        <v>276</v>
      </c>
      <c r="L367" s="27" t="s">
        <v>277</v>
      </c>
      <c r="M367" s="27" t="s">
        <v>278</v>
      </c>
    </row>
    <row r="368" spans="1:14" x14ac:dyDescent="0.15">
      <c r="A368" s="26">
        <v>1</v>
      </c>
      <c r="B368" s="9" t="s">
        <v>158</v>
      </c>
      <c r="C368" s="30" t="s">
        <v>279</v>
      </c>
      <c r="D368" s="33">
        <v>0</v>
      </c>
      <c r="E368" s="33"/>
      <c r="F368" s="25">
        <f>ROUND(SUM('Базовые цены с учетом расхода'!B6:B30),2)</f>
        <v>4338.03</v>
      </c>
      <c r="G368" s="25">
        <f>ROUND(SUM('Базовые цены с учетом расхода'!C6:C30),2)</f>
        <v>136.33000000000001</v>
      </c>
      <c r="H368" s="25">
        <f>ROUND(SUM('Базовые цены с учетом расхода'!D6:D30),2)</f>
        <v>12.46</v>
      </c>
      <c r="I368" s="25">
        <f>ROUND(SUM('Базовые цены с учетом расхода'!E6:E30),2)</f>
        <v>0.2</v>
      </c>
      <c r="J368" s="29">
        <f>ROUND(SUM('Базовые цены с учетом расхода'!I6:I30),8)</f>
        <v>10.8752</v>
      </c>
      <c r="K368" s="29">
        <f>ROUND(SUM('Базовые цены с учетом расхода'!K6:K30),8)</f>
        <v>1.4E-2</v>
      </c>
      <c r="L368" s="25">
        <f>ROUND(SUM('Базовые цены с учетом расхода'!F6:F30),2)</f>
        <v>4189.24</v>
      </c>
      <c r="N368" s="30" t="s">
        <v>260</v>
      </c>
    </row>
    <row r="369" spans="1:14" x14ac:dyDescent="0.15">
      <c r="A369" s="26">
        <v>2</v>
      </c>
      <c r="B369" s="9" t="s">
        <v>67</v>
      </c>
      <c r="C369" s="30" t="s">
        <v>280</v>
      </c>
      <c r="D369" s="33">
        <v>0</v>
      </c>
      <c r="F369" s="25">
        <f>ROUND(SUMIF(Определители!I6:I30,"= ",'Базовые цены с учетом расхода'!B6:B30),2)</f>
        <v>0</v>
      </c>
      <c r="G369" s="25">
        <f>ROUND(SUMIF(Определители!I6:I30,"= ",'Базовые цены с учетом расхода'!C6:C30),2)</f>
        <v>0</v>
      </c>
      <c r="H369" s="25">
        <f>ROUND(SUMIF(Определители!I6:I30,"= ",'Базовые цены с учетом расхода'!D6:D30),2)</f>
        <v>0</v>
      </c>
      <c r="I369" s="25">
        <f>ROUND(SUMIF(Определители!I6:I30,"= ",'Базовые цены с учетом расхода'!E6:E30),2)</f>
        <v>0</v>
      </c>
      <c r="J369" s="29">
        <f>ROUND(SUMIF(Определители!I6:I30,"= ",'Базовые цены с учетом расхода'!I6:I30),8)</f>
        <v>0</v>
      </c>
      <c r="K369" s="29">
        <f>ROUND(SUMIF(Определители!I6:I30,"= ",'Базовые цены с учетом расхода'!K6:K30),8)</f>
        <v>0</v>
      </c>
      <c r="L369" s="25">
        <f>ROUND(SUMIF(Определители!I6:I30,"= ",'Базовые цены с учетом расхода'!F6:F30),2)</f>
        <v>0</v>
      </c>
      <c r="N369" s="30" t="s">
        <v>265</v>
      </c>
    </row>
    <row r="370" spans="1:14" x14ac:dyDescent="0.15">
      <c r="A370" s="26">
        <v>3</v>
      </c>
      <c r="B370" s="9" t="s">
        <v>68</v>
      </c>
      <c r="C370" s="30" t="s">
        <v>280</v>
      </c>
      <c r="D370" s="33">
        <v>0</v>
      </c>
      <c r="F370" s="25">
        <f ca="1">ROUND(СУММПРОИЗВЕСЛИ(0.01,Определители!I6:I30," ",'Базовые цены с учетом расхода'!B6:B30,Начисления!X6:X30,0),2)</f>
        <v>0</v>
      </c>
      <c r="G370" s="25"/>
      <c r="H370" s="25"/>
      <c r="I370" s="25"/>
      <c r="J370" s="29"/>
      <c r="K370" s="29"/>
      <c r="L370" s="25"/>
      <c r="N370" s="30" t="s">
        <v>261</v>
      </c>
    </row>
    <row r="371" spans="1:14" x14ac:dyDescent="0.15">
      <c r="A371" s="26">
        <v>4</v>
      </c>
      <c r="B371" s="9" t="s">
        <v>69</v>
      </c>
      <c r="C371" s="30" t="s">
        <v>280</v>
      </c>
      <c r="D371" s="33">
        <v>0</v>
      </c>
      <c r="F371" s="25">
        <f ca="1">ROUND(СУММПРОИЗВЕСЛИ(0.01,Определители!I6:I30," ",'Базовые цены с учетом расхода'!B6:B30,Начисления!Y6:Y30,0),2)</f>
        <v>0</v>
      </c>
      <c r="G371" s="25"/>
      <c r="H371" s="25"/>
      <c r="I371" s="25"/>
      <c r="J371" s="29"/>
      <c r="K371" s="29"/>
      <c r="L371" s="25"/>
      <c r="N371" s="30" t="s">
        <v>284</v>
      </c>
    </row>
    <row r="372" spans="1:14" x14ac:dyDescent="0.15">
      <c r="A372" s="26">
        <v>5</v>
      </c>
      <c r="B372" s="9" t="s">
        <v>70</v>
      </c>
      <c r="C372" s="30" t="s">
        <v>280</v>
      </c>
      <c r="D372" s="33">
        <v>0</v>
      </c>
      <c r="F372" s="25">
        <f ca="1">ROUND(ТРАНСПРАСХОД(Определители!B6:B30,Определители!H6:H30,Определители!I6:I30,'Базовые цены с учетом расхода'!B6:B30,Начисления!Z6:Z30,Начисления!AA6:AA30),2)</f>
        <v>0</v>
      </c>
      <c r="G372" s="25"/>
      <c r="H372" s="25"/>
      <c r="I372" s="25"/>
      <c r="J372" s="29"/>
      <c r="K372" s="29"/>
      <c r="L372" s="25"/>
      <c r="N372" s="30" t="s">
        <v>285</v>
      </c>
    </row>
    <row r="373" spans="1:14" x14ac:dyDescent="0.15">
      <c r="A373" s="26">
        <v>6</v>
      </c>
      <c r="B373" s="9" t="s">
        <v>71</v>
      </c>
      <c r="C373" s="30" t="s">
        <v>280</v>
      </c>
      <c r="D373" s="33">
        <v>0</v>
      </c>
      <c r="F373" s="25">
        <f ca="1">ROUND(СУММПРОИЗВЕСЛИ(0.01,Определители!I6:I30," ",'Базовые цены с учетом расхода'!B6:B30,Начисления!AC6:AC30,0),2)</f>
        <v>0</v>
      </c>
      <c r="G373" s="25"/>
      <c r="H373" s="25"/>
      <c r="I373" s="25"/>
      <c r="J373" s="29"/>
      <c r="K373" s="29"/>
      <c r="L373" s="25"/>
      <c r="N373" s="30" t="s">
        <v>263</v>
      </c>
    </row>
    <row r="374" spans="1:14" x14ac:dyDescent="0.15">
      <c r="A374" s="26">
        <v>7</v>
      </c>
      <c r="B374" s="9" t="s">
        <v>72</v>
      </c>
      <c r="C374" s="30" t="s">
        <v>280</v>
      </c>
      <c r="D374" s="33">
        <v>0</v>
      </c>
      <c r="F374" s="25">
        <f ca="1">ROUND(СУММПРОИЗВЕСЛИ(0.01,Определители!I6:I30," ",'Базовые цены с учетом расхода'!B6:B30,Начисления!AF6:AF30,0),2)</f>
        <v>0</v>
      </c>
      <c r="G374" s="25"/>
      <c r="H374" s="25"/>
      <c r="I374" s="25"/>
      <c r="J374" s="29"/>
      <c r="K374" s="29"/>
      <c r="L374" s="25"/>
      <c r="N374" s="30" t="s">
        <v>286</v>
      </c>
    </row>
    <row r="375" spans="1:14" x14ac:dyDescent="0.15">
      <c r="A375" s="26">
        <v>8</v>
      </c>
      <c r="B375" s="9" t="s">
        <v>73</v>
      </c>
      <c r="C375" s="30" t="s">
        <v>280</v>
      </c>
      <c r="D375" s="33">
        <v>0</v>
      </c>
      <c r="F375" s="25">
        <f ca="1">ROUND(ЗАГОТСКЛАДРАСХОД(Определители!B6:B30,Определители!H6:H30,Определители!I6:I30,'Базовые цены с учетом расхода'!B6:B30,Начисления!X6:X30,Начисления!Y6:Y30,Начисления!Z6:Z30,Начисления!AA6:AA30,Начисления!AB6:AB30,Начисления!AC6:AC30,Начисления!AF6:AF30),2)</f>
        <v>0</v>
      </c>
      <c r="G375" s="25"/>
      <c r="H375" s="25"/>
      <c r="I375" s="25"/>
      <c r="J375" s="29"/>
      <c r="K375" s="29"/>
      <c r="L375" s="25"/>
      <c r="N375" s="30" t="s">
        <v>287</v>
      </c>
    </row>
    <row r="376" spans="1:14" x14ac:dyDescent="0.15">
      <c r="A376" s="26">
        <v>9</v>
      </c>
      <c r="B376" s="9" t="s">
        <v>74</v>
      </c>
      <c r="C376" s="30" t="s">
        <v>280</v>
      </c>
      <c r="D376" s="33">
        <v>0</v>
      </c>
      <c r="F376" s="25">
        <f ca="1">ROUND(СУММПРОИЗВЕСЛИ(1,Определители!I6:I30," ",'Базовые цены с учетом расхода'!M6:M30,Начисления!I6:I30,0),2)</f>
        <v>0</v>
      </c>
      <c r="G376" s="25"/>
      <c r="H376" s="25"/>
      <c r="I376" s="25"/>
      <c r="J376" s="29"/>
      <c r="K376" s="29"/>
      <c r="L376" s="25"/>
      <c r="N376" s="30" t="s">
        <v>266</v>
      </c>
    </row>
    <row r="377" spans="1:14" x14ac:dyDescent="0.15">
      <c r="A377" s="26">
        <v>10</v>
      </c>
      <c r="B377" s="9" t="s">
        <v>75</v>
      </c>
      <c r="C377" s="30" t="s">
        <v>281</v>
      </c>
      <c r="D377" s="33">
        <v>0</v>
      </c>
      <c r="F377" s="25">
        <f ca="1">ROUND((F376+F387+F407),2)</f>
        <v>0</v>
      </c>
      <c r="G377" s="25"/>
      <c r="H377" s="25"/>
      <c r="I377" s="25"/>
      <c r="J377" s="29"/>
      <c r="K377" s="29"/>
      <c r="L377" s="25"/>
      <c r="N377" s="30" t="s">
        <v>288</v>
      </c>
    </row>
    <row r="378" spans="1:14" x14ac:dyDescent="0.15">
      <c r="A378" s="26">
        <v>11</v>
      </c>
      <c r="B378" s="9" t="s">
        <v>76</v>
      </c>
      <c r="C378" s="30" t="s">
        <v>281</v>
      </c>
      <c r="D378" s="33">
        <v>0</v>
      </c>
      <c r="F378" s="25">
        <f ca="1">ROUND((F369+F370+F371+F372+F373+F374+F375+F377),2)</f>
        <v>0</v>
      </c>
      <c r="G378" s="25"/>
      <c r="H378" s="25"/>
      <c r="I378" s="25"/>
      <c r="J378" s="29"/>
      <c r="K378" s="29"/>
      <c r="L378" s="25"/>
      <c r="N378" s="30" t="s">
        <v>289</v>
      </c>
    </row>
    <row r="379" spans="1:14" x14ac:dyDescent="0.15">
      <c r="A379" s="26">
        <v>12</v>
      </c>
      <c r="B379" s="9" t="s">
        <v>77</v>
      </c>
      <c r="C379" s="30" t="s">
        <v>280</v>
      </c>
      <c r="D379" s="33">
        <v>0</v>
      </c>
      <c r="F379" s="25">
        <f>ROUND(SUMIF(Определители!I6:I30,"=1",'Базовые цены с учетом расхода'!B6:B30),2)</f>
        <v>109.75</v>
      </c>
      <c r="G379" s="25">
        <f>ROUND(SUMIF(Определители!I6:I30,"=1",'Базовые цены с учетом расхода'!C6:C30),2)</f>
        <v>73.150000000000006</v>
      </c>
      <c r="H379" s="25">
        <f>ROUND(SUMIF(Определители!I6:I30,"=1",'Базовые цены с учетом расхода'!D6:D30),2)</f>
        <v>7.17</v>
      </c>
      <c r="I379" s="25">
        <f>ROUND(SUMIF(Определители!I6:I30,"=1",'Базовые цены с учетом расхода'!E6:E30),2)</f>
        <v>0.2</v>
      </c>
      <c r="J379" s="29">
        <f>ROUND(SUMIF(Определители!I6:I30,"=1",'Базовые цены с учетом расхода'!I6:I30),8)</f>
        <v>6.6151999999999997</v>
      </c>
      <c r="K379" s="29">
        <f>ROUND(SUMIF(Определители!I6:I30,"=1",'Базовые цены с учетом расхода'!K6:K30),8)</f>
        <v>1.4E-2</v>
      </c>
      <c r="L379" s="25">
        <f>ROUND(SUMIF(Определители!I6:I30,"=1",'Базовые цены с учетом расхода'!F6:F30),2)</f>
        <v>29.43</v>
      </c>
      <c r="N379" s="30" t="s">
        <v>290</v>
      </c>
    </row>
    <row r="380" spans="1:14" x14ac:dyDescent="0.15">
      <c r="A380" s="26">
        <v>13</v>
      </c>
      <c r="B380" s="9" t="s">
        <v>78</v>
      </c>
      <c r="C380" s="30" t="s">
        <v>280</v>
      </c>
      <c r="D380" s="33">
        <v>0</v>
      </c>
      <c r="F380" s="25"/>
      <c r="G380" s="25"/>
      <c r="H380" s="25"/>
      <c r="I380" s="25"/>
      <c r="J380" s="29"/>
      <c r="K380" s="29"/>
      <c r="L380" s="25"/>
      <c r="N380" s="30" t="s">
        <v>291</v>
      </c>
    </row>
    <row r="381" spans="1:14" x14ac:dyDescent="0.15">
      <c r="A381" s="26">
        <v>14</v>
      </c>
      <c r="B381" s="9" t="s">
        <v>79</v>
      </c>
      <c r="C381" s="30" t="s">
        <v>280</v>
      </c>
      <c r="D381" s="33">
        <v>0</v>
      </c>
      <c r="F381" s="25"/>
      <c r="G381" s="25">
        <f>ROUND(SUMIF(Определители!I6:I30,"=1",'Базовые цены с учетом расхода'!T6:T30),2)</f>
        <v>0</v>
      </c>
      <c r="H381" s="25"/>
      <c r="I381" s="25"/>
      <c r="J381" s="29"/>
      <c r="K381" s="29"/>
      <c r="L381" s="25"/>
      <c r="N381" s="30" t="s">
        <v>292</v>
      </c>
    </row>
    <row r="382" spans="1:14" x14ac:dyDescent="0.15">
      <c r="A382" s="26">
        <v>15</v>
      </c>
      <c r="B382" s="9" t="s">
        <v>80</v>
      </c>
      <c r="C382" s="30" t="s">
        <v>280</v>
      </c>
      <c r="D382" s="33">
        <v>0</v>
      </c>
      <c r="F382" s="25">
        <f>ROUND(SUMIF(Определители!I6:I30,"=1",'Базовые цены с учетом расхода'!U6:U30),2)</f>
        <v>0</v>
      </c>
      <c r="G382" s="25"/>
      <c r="H382" s="25"/>
      <c r="I382" s="25"/>
      <c r="J382" s="29"/>
      <c r="K382" s="29"/>
      <c r="L382" s="25"/>
      <c r="N382" s="30" t="s">
        <v>293</v>
      </c>
    </row>
    <row r="383" spans="1:14" x14ac:dyDescent="0.15">
      <c r="A383" s="26">
        <v>16</v>
      </c>
      <c r="B383" s="9" t="s">
        <v>81</v>
      </c>
      <c r="C383" s="30" t="s">
        <v>280</v>
      </c>
      <c r="D383" s="33">
        <v>0</v>
      </c>
      <c r="F383" s="25">
        <f ca="1">ROUND(СУММЕСЛИ2(Определители!I6:I30,"1",Определители!G6:G30,"1",'Базовые цены с учетом расхода'!B6:B30),2)</f>
        <v>0</v>
      </c>
      <c r="G383" s="25"/>
      <c r="H383" s="25"/>
      <c r="I383" s="25"/>
      <c r="J383" s="29"/>
      <c r="K383" s="29"/>
      <c r="L383" s="25"/>
      <c r="N383" s="30" t="s">
        <v>294</v>
      </c>
    </row>
    <row r="384" spans="1:14" x14ac:dyDescent="0.15">
      <c r="A384" s="26">
        <v>17</v>
      </c>
      <c r="B384" s="9" t="s">
        <v>82</v>
      </c>
      <c r="C384" s="30" t="s">
        <v>280</v>
      </c>
      <c r="D384" s="33">
        <v>0</v>
      </c>
      <c r="F384" s="25">
        <f>ROUND(SUMIF(Определители!I6:I30,"=1",'Базовые цены с учетом расхода'!H6:H30),2)</f>
        <v>0</v>
      </c>
      <c r="G384" s="25"/>
      <c r="H384" s="25"/>
      <c r="I384" s="25"/>
      <c r="J384" s="29"/>
      <c r="K384" s="29"/>
      <c r="L384" s="25"/>
      <c r="N384" s="30" t="s">
        <v>295</v>
      </c>
    </row>
    <row r="385" spans="1:14" x14ac:dyDescent="0.15">
      <c r="A385" s="26">
        <v>18</v>
      </c>
      <c r="B385" s="9" t="s">
        <v>92</v>
      </c>
      <c r="C385" s="30" t="s">
        <v>280</v>
      </c>
      <c r="D385" s="33">
        <v>0</v>
      </c>
      <c r="F385" s="25">
        <f>ROUND(SUMIF(Определители!I6:I30,"=1",'Базовые цены с учетом расхода'!N6:N30),2)</f>
        <v>73.349999999999994</v>
      </c>
      <c r="G385" s="25"/>
      <c r="H385" s="25"/>
      <c r="I385" s="25"/>
      <c r="J385" s="29"/>
      <c r="K385" s="29"/>
      <c r="L385" s="25"/>
      <c r="N385" s="30" t="s">
        <v>296</v>
      </c>
    </row>
    <row r="386" spans="1:14" x14ac:dyDescent="0.15">
      <c r="A386" s="26">
        <v>19</v>
      </c>
      <c r="B386" s="9" t="s">
        <v>93</v>
      </c>
      <c r="C386" s="30" t="s">
        <v>280</v>
      </c>
      <c r="D386" s="33">
        <v>0</v>
      </c>
      <c r="F386" s="25">
        <f>ROUND(SUMIF(Определители!I6:I30,"=1",'Базовые цены с учетом расхода'!O6:O30),2)</f>
        <v>47.67</v>
      </c>
      <c r="G386" s="25"/>
      <c r="H386" s="25"/>
      <c r="I386" s="25"/>
      <c r="J386" s="29"/>
      <c r="K386" s="29"/>
      <c r="L386" s="25"/>
      <c r="N386" s="30" t="s">
        <v>297</v>
      </c>
    </row>
    <row r="387" spans="1:14" x14ac:dyDescent="0.15">
      <c r="A387" s="26">
        <v>20</v>
      </c>
      <c r="B387" s="9" t="s">
        <v>75</v>
      </c>
      <c r="C387" s="30" t="s">
        <v>280</v>
      </c>
      <c r="D387" s="33">
        <v>0</v>
      </c>
      <c r="F387" s="25">
        <f ca="1">ROUND(СУММПРОИЗВЕСЛИ(1,Определители!I6:I30," ",'Базовые цены с учетом расхода'!M6:M30,Начисления!I6:I30,0),2)</f>
        <v>0</v>
      </c>
      <c r="G387" s="25"/>
      <c r="H387" s="25"/>
      <c r="I387" s="25"/>
      <c r="J387" s="29"/>
      <c r="K387" s="29"/>
      <c r="L387" s="25"/>
      <c r="N387" s="30" t="s">
        <v>298</v>
      </c>
    </row>
    <row r="388" spans="1:14" x14ac:dyDescent="0.15">
      <c r="A388" s="26">
        <v>21</v>
      </c>
      <c r="B388" s="9" t="s">
        <v>85</v>
      </c>
      <c r="C388" s="30" t="s">
        <v>281</v>
      </c>
      <c r="D388" s="33">
        <v>0</v>
      </c>
      <c r="F388" s="25">
        <f>ROUND((F379+F385+F386),2)</f>
        <v>230.77</v>
      </c>
      <c r="G388" s="25"/>
      <c r="H388" s="25"/>
      <c r="I388" s="25"/>
      <c r="J388" s="29"/>
      <c r="K388" s="29"/>
      <c r="L388" s="25"/>
      <c r="N388" s="30" t="s">
        <v>299</v>
      </c>
    </row>
    <row r="389" spans="1:14" x14ac:dyDescent="0.15">
      <c r="A389" s="26">
        <v>22</v>
      </c>
      <c r="B389" s="9" t="s">
        <v>86</v>
      </c>
      <c r="C389" s="30" t="s">
        <v>280</v>
      </c>
      <c r="D389" s="33">
        <v>0</v>
      </c>
      <c r="F389" s="25">
        <f>ROUND(SUMIF(Определители!I6:I30,"=2",'Базовые цены с учетом расхода'!B6:B30),2)</f>
        <v>4179.8500000000004</v>
      </c>
      <c r="G389" s="25">
        <f>ROUND(SUMIF(Определители!I6:I30,"=2",'Базовые цены с учетом расхода'!C6:C30),2)</f>
        <v>14.75</v>
      </c>
      <c r="H389" s="25">
        <f>ROUND(SUMIF(Определители!I6:I30,"=2",'Базовые цены с учетом расхода'!D6:D30),2)</f>
        <v>5.29</v>
      </c>
      <c r="I389" s="25">
        <f>ROUND(SUMIF(Определители!I6:I30,"=2",'Базовые цены с учетом расхода'!E6:E30),2)</f>
        <v>0</v>
      </c>
      <c r="J389" s="29">
        <f>ROUND(SUMIF(Определители!I6:I30,"=2",'Базовые цены с учетом расхода'!I6:I30),8)</f>
        <v>1.45</v>
      </c>
      <c r="K389" s="29">
        <f>ROUND(SUMIF(Определители!I6:I30,"=2",'Базовые цены с учетом расхода'!K6:K30),8)</f>
        <v>0</v>
      </c>
      <c r="L389" s="25">
        <f>ROUND(SUMIF(Определители!I6:I30,"=2",'Базовые цены с учетом расхода'!F6:F30),2)</f>
        <v>4159.8100000000004</v>
      </c>
      <c r="N389" s="30" t="s">
        <v>300</v>
      </c>
    </row>
    <row r="390" spans="1:14" x14ac:dyDescent="0.15">
      <c r="A390" s="26">
        <v>23</v>
      </c>
      <c r="B390" s="9" t="s">
        <v>78</v>
      </c>
      <c r="C390" s="30" t="s">
        <v>280</v>
      </c>
      <c r="D390" s="33">
        <v>0</v>
      </c>
      <c r="F390" s="25"/>
      <c r="G390" s="25"/>
      <c r="H390" s="25"/>
      <c r="I390" s="25"/>
      <c r="J390" s="29"/>
      <c r="K390" s="29"/>
      <c r="L390" s="25"/>
      <c r="N390" s="30" t="s">
        <v>301</v>
      </c>
    </row>
    <row r="391" spans="1:14" x14ac:dyDescent="0.15">
      <c r="A391" s="26">
        <v>24</v>
      </c>
      <c r="B391" s="9" t="s">
        <v>87</v>
      </c>
      <c r="C391" s="30" t="s">
        <v>280</v>
      </c>
      <c r="D391" s="33">
        <v>0</v>
      </c>
      <c r="F391" s="25">
        <f ca="1">ROUND(СУММЕСЛИ2(Определители!I6:I30,"2",Определители!G6:G30,"1",'Базовые цены с учетом расхода'!B6:B30),2)</f>
        <v>0</v>
      </c>
      <c r="G391" s="25"/>
      <c r="H391" s="25"/>
      <c r="I391" s="25"/>
      <c r="J391" s="29"/>
      <c r="K391" s="29"/>
      <c r="L391" s="25"/>
      <c r="N391" s="30" t="s">
        <v>302</v>
      </c>
    </row>
    <row r="392" spans="1:14" x14ac:dyDescent="0.15">
      <c r="A392" s="26">
        <v>25</v>
      </c>
      <c r="B392" s="9" t="s">
        <v>82</v>
      </c>
      <c r="C392" s="30" t="s">
        <v>280</v>
      </c>
      <c r="D392" s="33">
        <v>0</v>
      </c>
      <c r="F392" s="25">
        <f>ROUND(SUMIF(Определители!I6:I30,"=2",'Базовые цены с учетом расхода'!H6:H30),2)</f>
        <v>0</v>
      </c>
      <c r="G392" s="25"/>
      <c r="H392" s="25"/>
      <c r="I392" s="25"/>
      <c r="J392" s="29"/>
      <c r="K392" s="29"/>
      <c r="L392" s="25"/>
      <c r="N392" s="30" t="s">
        <v>303</v>
      </c>
    </row>
    <row r="393" spans="1:14" x14ac:dyDescent="0.15">
      <c r="A393" s="26">
        <v>26</v>
      </c>
      <c r="B393" s="9" t="s">
        <v>92</v>
      </c>
      <c r="C393" s="30" t="s">
        <v>280</v>
      </c>
      <c r="D393" s="33">
        <v>0</v>
      </c>
      <c r="F393" s="25">
        <f>ROUND(SUMIF(Определители!I6:I30,"=2",'Базовые цены с учетом расхода'!N6:N30),2)</f>
        <v>16.670000000000002</v>
      </c>
      <c r="G393" s="25"/>
      <c r="H393" s="25"/>
      <c r="I393" s="25"/>
      <c r="J393" s="29"/>
      <c r="K393" s="29"/>
      <c r="L393" s="25"/>
      <c r="N393" s="30" t="s">
        <v>304</v>
      </c>
    </row>
    <row r="394" spans="1:14" x14ac:dyDescent="0.15">
      <c r="A394" s="26">
        <v>27</v>
      </c>
      <c r="B394" s="9" t="s">
        <v>93</v>
      </c>
      <c r="C394" s="30" t="s">
        <v>280</v>
      </c>
      <c r="D394" s="33">
        <v>0</v>
      </c>
      <c r="F394" s="25">
        <f>ROUND(SUMIF(Определители!I6:I30,"=2",'Базовые цены с учетом расхода'!O6:O30),2)</f>
        <v>8.85</v>
      </c>
      <c r="G394" s="25"/>
      <c r="H394" s="25"/>
      <c r="I394" s="25"/>
      <c r="J394" s="29"/>
      <c r="K394" s="29"/>
      <c r="L394" s="25"/>
      <c r="N394" s="30" t="s">
        <v>305</v>
      </c>
    </row>
    <row r="395" spans="1:14" x14ac:dyDescent="0.15">
      <c r="A395" s="26">
        <v>28</v>
      </c>
      <c r="B395" s="9" t="s">
        <v>90</v>
      </c>
      <c r="C395" s="30" t="s">
        <v>281</v>
      </c>
      <c r="D395" s="33">
        <v>0</v>
      </c>
      <c r="F395" s="25">
        <f>ROUND((F389+F393+F394),2)</f>
        <v>4205.37</v>
      </c>
      <c r="G395" s="25"/>
      <c r="H395" s="25"/>
      <c r="I395" s="25"/>
      <c r="J395" s="29"/>
      <c r="K395" s="29"/>
      <c r="L395" s="25"/>
      <c r="N395" s="30" t="s">
        <v>306</v>
      </c>
    </row>
    <row r="396" spans="1:14" x14ac:dyDescent="0.15">
      <c r="A396" s="26">
        <v>29</v>
      </c>
      <c r="B396" s="9" t="s">
        <v>91</v>
      </c>
      <c r="C396" s="30" t="s">
        <v>280</v>
      </c>
      <c r="D396" s="33">
        <v>0</v>
      </c>
      <c r="F396" s="25">
        <f>ROUND(SUMIF(Определители!I6:I30,"=3",'Базовые цены с учетом расхода'!B6:B30),2)</f>
        <v>0</v>
      </c>
      <c r="G396" s="25">
        <f>ROUND(SUMIF(Определители!I6:I30,"=3",'Базовые цены с учетом расхода'!C6:C30),2)</f>
        <v>0</v>
      </c>
      <c r="H396" s="25">
        <f>ROUND(SUMIF(Определители!I6:I30,"=3",'Базовые цены с учетом расхода'!D6:D30),2)</f>
        <v>0</v>
      </c>
      <c r="I396" s="25">
        <f>ROUND(SUMIF(Определители!I6:I30,"=3",'Базовые цены с учетом расхода'!E6:E30),2)</f>
        <v>0</v>
      </c>
      <c r="J396" s="29">
        <f>ROUND(SUMIF(Определители!I6:I30,"=3",'Базовые цены с учетом расхода'!I6:I30),8)</f>
        <v>0</v>
      </c>
      <c r="K396" s="29">
        <f>ROUND(SUMIF(Определители!I6:I30,"=3",'Базовые цены с учетом расхода'!K6:K30),8)</f>
        <v>0</v>
      </c>
      <c r="L396" s="25">
        <f>ROUND(SUMIF(Определители!I6:I30,"=3",'Базовые цены с учетом расхода'!F6:F30),2)</f>
        <v>0</v>
      </c>
      <c r="N396" s="30" t="s">
        <v>307</v>
      </c>
    </row>
    <row r="397" spans="1:14" x14ac:dyDescent="0.15">
      <c r="A397" s="26">
        <v>30</v>
      </c>
      <c r="B397" s="9" t="s">
        <v>82</v>
      </c>
      <c r="C397" s="30" t="s">
        <v>280</v>
      </c>
      <c r="D397" s="33">
        <v>0</v>
      </c>
      <c r="F397" s="25">
        <f>ROUND(SUMIF(Определители!I6:I30,"=3",'Базовые цены с учетом расхода'!H6:H30),2)</f>
        <v>0</v>
      </c>
      <c r="G397" s="25"/>
      <c r="H397" s="25"/>
      <c r="I397" s="25"/>
      <c r="J397" s="29"/>
      <c r="K397" s="29"/>
      <c r="L397" s="25"/>
      <c r="N397" s="30" t="s">
        <v>308</v>
      </c>
    </row>
    <row r="398" spans="1:14" x14ac:dyDescent="0.15">
      <c r="A398" s="26">
        <v>31</v>
      </c>
      <c r="B398" s="9" t="s">
        <v>92</v>
      </c>
      <c r="C398" s="30" t="s">
        <v>280</v>
      </c>
      <c r="D398" s="33">
        <v>0</v>
      </c>
      <c r="F398" s="25">
        <f>ROUND(SUMIF(Определители!I6:I30,"=3",'Базовые цены с учетом расхода'!N6:N30),2)</f>
        <v>0</v>
      </c>
      <c r="G398" s="25"/>
      <c r="H398" s="25"/>
      <c r="I398" s="25"/>
      <c r="J398" s="29"/>
      <c r="K398" s="29"/>
      <c r="L398" s="25"/>
      <c r="N398" s="30" t="s">
        <v>309</v>
      </c>
    </row>
    <row r="399" spans="1:14" x14ac:dyDescent="0.15">
      <c r="A399" s="26">
        <v>32</v>
      </c>
      <c r="B399" s="9" t="s">
        <v>93</v>
      </c>
      <c r="C399" s="30" t="s">
        <v>280</v>
      </c>
      <c r="D399" s="33">
        <v>0</v>
      </c>
      <c r="F399" s="25">
        <f>ROUND(SUMIF(Определители!I6:I30,"=3",'Базовые цены с учетом расхода'!O6:O30),2)</f>
        <v>0</v>
      </c>
      <c r="G399" s="25"/>
      <c r="H399" s="25"/>
      <c r="I399" s="25"/>
      <c r="J399" s="29"/>
      <c r="K399" s="29"/>
      <c r="L399" s="25"/>
      <c r="N399" s="30" t="s">
        <v>310</v>
      </c>
    </row>
    <row r="400" spans="1:14" x14ac:dyDescent="0.15">
      <c r="A400" s="26">
        <v>33</v>
      </c>
      <c r="B400" s="9" t="s">
        <v>94</v>
      </c>
      <c r="C400" s="30" t="s">
        <v>281</v>
      </c>
      <c r="D400" s="33">
        <v>0</v>
      </c>
      <c r="F400" s="25">
        <f>ROUND((F396+F398+F399),2)</f>
        <v>0</v>
      </c>
      <c r="G400" s="25"/>
      <c r="H400" s="25"/>
      <c r="I400" s="25"/>
      <c r="J400" s="29"/>
      <c r="K400" s="29"/>
      <c r="L400" s="25"/>
      <c r="N400" s="30" t="s">
        <v>311</v>
      </c>
    </row>
    <row r="401" spans="1:14" x14ac:dyDescent="0.15">
      <c r="A401" s="26">
        <v>34</v>
      </c>
      <c r="B401" s="9" t="s">
        <v>95</v>
      </c>
      <c r="C401" s="30" t="s">
        <v>280</v>
      </c>
      <c r="D401" s="33">
        <v>0</v>
      </c>
      <c r="F401" s="25">
        <f>ROUND(SUMIF(Определители!I6:I30,"=4",'Базовые цены с учетом расхода'!B6:B30),2)</f>
        <v>0</v>
      </c>
      <c r="G401" s="25">
        <f>ROUND(SUMIF(Определители!I6:I30,"=4",'Базовые цены с учетом расхода'!C6:C30),2)</f>
        <v>0</v>
      </c>
      <c r="H401" s="25">
        <f>ROUND(SUMIF(Определители!I6:I30,"=4",'Базовые цены с учетом расхода'!D6:D30),2)</f>
        <v>0</v>
      </c>
      <c r="I401" s="25">
        <f>ROUND(SUMIF(Определители!I6:I30,"=4",'Базовые цены с учетом расхода'!E6:E30),2)</f>
        <v>0</v>
      </c>
      <c r="J401" s="29">
        <f>ROUND(SUMIF(Определители!I6:I30,"=4",'Базовые цены с учетом расхода'!I6:I30),8)</f>
        <v>0</v>
      </c>
      <c r="K401" s="29">
        <f>ROUND(SUMIF(Определители!I6:I30,"=4",'Базовые цены с учетом расхода'!K6:K30),8)</f>
        <v>0</v>
      </c>
      <c r="L401" s="25">
        <f>ROUND(SUMIF(Определители!I6:I30,"=4",'Базовые цены с учетом расхода'!F6:F30),2)</f>
        <v>0</v>
      </c>
      <c r="N401" s="30" t="s">
        <v>312</v>
      </c>
    </row>
    <row r="402" spans="1:14" x14ac:dyDescent="0.15">
      <c r="A402" s="26">
        <v>35</v>
      </c>
      <c r="B402" s="9" t="s">
        <v>78</v>
      </c>
      <c r="C402" s="30" t="s">
        <v>280</v>
      </c>
      <c r="D402" s="33">
        <v>0</v>
      </c>
      <c r="F402" s="25"/>
      <c r="G402" s="25"/>
      <c r="H402" s="25"/>
      <c r="I402" s="25"/>
      <c r="J402" s="29"/>
      <c r="K402" s="29"/>
      <c r="L402" s="25"/>
      <c r="N402" s="30" t="s">
        <v>313</v>
      </c>
    </row>
    <row r="403" spans="1:14" x14ac:dyDescent="0.15">
      <c r="A403" s="26">
        <v>36</v>
      </c>
      <c r="B403" s="9" t="s">
        <v>96</v>
      </c>
      <c r="C403" s="30" t="s">
        <v>280</v>
      </c>
      <c r="D403" s="33">
        <v>0</v>
      </c>
      <c r="F403" s="25">
        <f>ROUND(SUMIF(Определители!I6:I30,"=4",'Базовые цены с учетом расхода'!AJ6:AJ30),2)</f>
        <v>0</v>
      </c>
      <c r="G403" s="25">
        <f>ROUND(SUMIF(Определители!I6:I30,"=4",'Базовые цены с учетом расхода'!AI6:AI30),2)</f>
        <v>0</v>
      </c>
      <c r="H403" s="25">
        <f>ROUND(SUMIF(Определители!I6:I30,"=4",'Базовые цены с учетом расхода'!AH6:AH30),2)</f>
        <v>0</v>
      </c>
      <c r="I403" s="25">
        <f>ROUND(SUMIF(Определители!I6:I30,"=4",'Базовые цены с учетом расхода'!V6:V30),2)</f>
        <v>0</v>
      </c>
      <c r="J403" s="29"/>
      <c r="K403" s="29"/>
      <c r="L403" s="25"/>
      <c r="N403" s="30" t="s">
        <v>314</v>
      </c>
    </row>
    <row r="404" spans="1:14" x14ac:dyDescent="0.15">
      <c r="A404" s="26">
        <v>37</v>
      </c>
      <c r="B404" s="9" t="s">
        <v>82</v>
      </c>
      <c r="C404" s="30" t="s">
        <v>280</v>
      </c>
      <c r="D404" s="33">
        <v>0</v>
      </c>
      <c r="F404" s="25">
        <f>ROUND(SUMIF(Определители!I6:I30,"=4",'Базовые цены с учетом расхода'!H6:H30),2)</f>
        <v>0</v>
      </c>
      <c r="G404" s="25"/>
      <c r="H404" s="25"/>
      <c r="I404" s="25"/>
      <c r="J404" s="29"/>
      <c r="K404" s="29"/>
      <c r="L404" s="25"/>
      <c r="N404" s="30" t="s">
        <v>315</v>
      </c>
    </row>
    <row r="405" spans="1:14" x14ac:dyDescent="0.15">
      <c r="A405" s="26">
        <v>38</v>
      </c>
      <c r="B405" s="9" t="s">
        <v>92</v>
      </c>
      <c r="C405" s="30" t="s">
        <v>280</v>
      </c>
      <c r="D405" s="33">
        <v>0</v>
      </c>
      <c r="F405" s="25">
        <f>ROUND(SUMIF(Определители!I6:I30,"=4",'Базовые цены с учетом расхода'!N6:N30),2)</f>
        <v>0</v>
      </c>
      <c r="G405" s="25"/>
      <c r="H405" s="25"/>
      <c r="I405" s="25"/>
      <c r="J405" s="29"/>
      <c r="K405" s="29"/>
      <c r="L405" s="25"/>
      <c r="N405" s="30" t="s">
        <v>316</v>
      </c>
    </row>
    <row r="406" spans="1:14" x14ac:dyDescent="0.15">
      <c r="A406" s="26">
        <v>39</v>
      </c>
      <c r="B406" s="9" t="s">
        <v>93</v>
      </c>
      <c r="C406" s="30" t="s">
        <v>280</v>
      </c>
      <c r="D406" s="33">
        <v>0</v>
      </c>
      <c r="F406" s="25">
        <f>ROUND(SUMIF(Определители!I6:I30,"=4",'Базовые цены с учетом расхода'!O6:O30),2)</f>
        <v>0</v>
      </c>
      <c r="G406" s="25"/>
      <c r="H406" s="25"/>
      <c r="I406" s="25"/>
      <c r="J406" s="29"/>
      <c r="K406" s="29"/>
      <c r="L406" s="25"/>
      <c r="N406" s="30" t="s">
        <v>317</v>
      </c>
    </row>
    <row r="407" spans="1:14" x14ac:dyDescent="0.15">
      <c r="A407" s="26">
        <v>40</v>
      </c>
      <c r="B407" s="9" t="s">
        <v>75</v>
      </c>
      <c r="C407" s="30" t="s">
        <v>280</v>
      </c>
      <c r="D407" s="33">
        <v>0</v>
      </c>
      <c r="F407" s="25">
        <f ca="1">ROUND(СУММПРОИЗВЕСЛИ(1,Определители!I6:I30," ",'Базовые цены с учетом расхода'!M6:M30,Начисления!I6:I30,0),2)</f>
        <v>0</v>
      </c>
      <c r="G407" s="25"/>
      <c r="H407" s="25"/>
      <c r="I407" s="25"/>
      <c r="J407" s="29"/>
      <c r="K407" s="29"/>
      <c r="L407" s="25"/>
      <c r="N407" s="30" t="s">
        <v>318</v>
      </c>
    </row>
    <row r="408" spans="1:14" x14ac:dyDescent="0.15">
      <c r="A408" s="26">
        <v>41</v>
      </c>
      <c r="B408" s="9" t="s">
        <v>97</v>
      </c>
      <c r="C408" s="30" t="s">
        <v>281</v>
      </c>
      <c r="D408" s="33">
        <v>0</v>
      </c>
      <c r="F408" s="25">
        <f>ROUND((F401+F405+F406),2)</f>
        <v>0</v>
      </c>
      <c r="G408" s="25"/>
      <c r="H408" s="25"/>
      <c r="I408" s="25"/>
      <c r="J408" s="29"/>
      <c r="K408" s="29"/>
      <c r="L408" s="25"/>
      <c r="N408" s="30" t="s">
        <v>319</v>
      </c>
    </row>
    <row r="409" spans="1:14" x14ac:dyDescent="0.15">
      <c r="A409" s="26">
        <v>42</v>
      </c>
      <c r="B409" s="9" t="s">
        <v>98</v>
      </c>
      <c r="C409" s="30" t="s">
        <v>280</v>
      </c>
      <c r="D409" s="33">
        <v>0</v>
      </c>
      <c r="F409" s="25">
        <f>ROUND(SUMIF(Определители!I6:I30,"=5",'Базовые цены с учетом расхода'!B6:B30),2)</f>
        <v>0</v>
      </c>
      <c r="G409" s="25">
        <f>ROUND(SUMIF(Определители!I6:I30,"=5",'Базовые цены с учетом расхода'!C6:C30),2)</f>
        <v>0</v>
      </c>
      <c r="H409" s="25">
        <f>ROUND(SUMIF(Определители!I6:I30,"=5",'Базовые цены с учетом расхода'!D6:D30),2)</f>
        <v>0</v>
      </c>
      <c r="I409" s="25">
        <f>ROUND(SUMIF(Определители!I6:I30,"=5",'Базовые цены с учетом расхода'!E6:E30),2)</f>
        <v>0</v>
      </c>
      <c r="J409" s="29">
        <f>ROUND(SUMIF(Определители!I6:I30,"=5",'Базовые цены с учетом расхода'!I6:I30),8)</f>
        <v>0</v>
      </c>
      <c r="K409" s="29">
        <f>ROUND(SUMIF(Определители!I6:I30,"=5",'Базовые цены с учетом расхода'!K6:K30),8)</f>
        <v>0</v>
      </c>
      <c r="L409" s="25">
        <f>ROUND(SUMIF(Определители!I6:I30,"=5",'Базовые цены с учетом расхода'!F6:F30),2)</f>
        <v>0</v>
      </c>
      <c r="N409" s="30" t="s">
        <v>320</v>
      </c>
    </row>
    <row r="410" spans="1:14" x14ac:dyDescent="0.15">
      <c r="A410" s="26">
        <v>43</v>
      </c>
      <c r="B410" s="9" t="s">
        <v>82</v>
      </c>
      <c r="C410" s="30" t="s">
        <v>280</v>
      </c>
      <c r="D410" s="33">
        <v>0</v>
      </c>
      <c r="F410" s="25">
        <f>ROUND(SUMIF(Определители!I6:I30,"=5",'Базовые цены с учетом расхода'!H6:H30),2)</f>
        <v>0</v>
      </c>
      <c r="G410" s="25"/>
      <c r="H410" s="25"/>
      <c r="I410" s="25"/>
      <c r="J410" s="29"/>
      <c r="K410" s="29"/>
      <c r="L410" s="25"/>
      <c r="N410" s="30" t="s">
        <v>321</v>
      </c>
    </row>
    <row r="411" spans="1:14" x14ac:dyDescent="0.15">
      <c r="A411" s="26">
        <v>44</v>
      </c>
      <c r="B411" s="9" t="s">
        <v>92</v>
      </c>
      <c r="C411" s="30" t="s">
        <v>280</v>
      </c>
      <c r="D411" s="33">
        <v>0</v>
      </c>
      <c r="F411" s="25">
        <f>ROUND(SUMIF(Определители!I6:I30,"=5",'Базовые цены с учетом расхода'!N6:N30),2)</f>
        <v>0</v>
      </c>
      <c r="G411" s="25"/>
      <c r="H411" s="25"/>
      <c r="I411" s="25"/>
      <c r="J411" s="29"/>
      <c r="K411" s="29"/>
      <c r="L411" s="25"/>
      <c r="N411" s="30" t="s">
        <v>322</v>
      </c>
    </row>
    <row r="412" spans="1:14" x14ac:dyDescent="0.15">
      <c r="A412" s="26">
        <v>45</v>
      </c>
      <c r="B412" s="9" t="s">
        <v>93</v>
      </c>
      <c r="C412" s="30" t="s">
        <v>280</v>
      </c>
      <c r="D412" s="33">
        <v>0</v>
      </c>
      <c r="F412" s="25">
        <f>ROUND(SUMIF(Определители!I6:I30,"=5",'Базовые цены с учетом расхода'!O6:O30),2)</f>
        <v>0</v>
      </c>
      <c r="G412" s="25"/>
      <c r="H412" s="25"/>
      <c r="I412" s="25"/>
      <c r="J412" s="29"/>
      <c r="K412" s="29"/>
      <c r="L412" s="25"/>
      <c r="N412" s="30" t="s">
        <v>323</v>
      </c>
    </row>
    <row r="413" spans="1:14" x14ac:dyDescent="0.15">
      <c r="A413" s="26">
        <v>46</v>
      </c>
      <c r="B413" s="9" t="s">
        <v>99</v>
      </c>
      <c r="C413" s="30" t="s">
        <v>281</v>
      </c>
      <c r="D413" s="33">
        <v>0</v>
      </c>
      <c r="F413" s="25">
        <f>ROUND((F409+F411+F412),2)</f>
        <v>0</v>
      </c>
      <c r="G413" s="25"/>
      <c r="H413" s="25"/>
      <c r="I413" s="25"/>
      <c r="J413" s="29"/>
      <c r="K413" s="29"/>
      <c r="L413" s="25"/>
      <c r="N413" s="30" t="s">
        <v>324</v>
      </c>
    </row>
    <row r="414" spans="1:14" x14ac:dyDescent="0.15">
      <c r="A414" s="26">
        <v>47</v>
      </c>
      <c r="B414" s="9" t="s">
        <v>100</v>
      </c>
      <c r="C414" s="30" t="s">
        <v>280</v>
      </c>
      <c r="D414" s="33">
        <v>0</v>
      </c>
      <c r="F414" s="25">
        <f>ROUND(SUMIF(Определители!I6:I30,"=6",'Базовые цены с учетом расхода'!B6:B30),2)</f>
        <v>0</v>
      </c>
      <c r="G414" s="25">
        <f>ROUND(SUMIF(Определители!I6:I30,"=6",'Базовые цены с учетом расхода'!C6:C30),2)</f>
        <v>0</v>
      </c>
      <c r="H414" s="25">
        <f>ROUND(SUMIF(Определители!I6:I30,"=6",'Базовые цены с учетом расхода'!D6:D30),2)</f>
        <v>0</v>
      </c>
      <c r="I414" s="25">
        <f>ROUND(SUMIF(Определители!I6:I30,"=6",'Базовые цены с учетом расхода'!E6:E30),2)</f>
        <v>0</v>
      </c>
      <c r="J414" s="29">
        <f>ROUND(SUMIF(Определители!I6:I30,"=6",'Базовые цены с учетом расхода'!I6:I30),8)</f>
        <v>0</v>
      </c>
      <c r="K414" s="29">
        <f>ROUND(SUMIF(Определители!I6:I30,"=6",'Базовые цены с учетом расхода'!K6:K30),8)</f>
        <v>0</v>
      </c>
      <c r="L414" s="25">
        <f>ROUND(SUMIF(Определители!I6:I30,"=6",'Базовые цены с учетом расхода'!F6:F30),2)</f>
        <v>0</v>
      </c>
      <c r="N414" s="30" t="s">
        <v>325</v>
      </c>
    </row>
    <row r="415" spans="1:14" x14ac:dyDescent="0.15">
      <c r="A415" s="26">
        <v>48</v>
      </c>
      <c r="B415" s="9" t="s">
        <v>82</v>
      </c>
      <c r="C415" s="30" t="s">
        <v>280</v>
      </c>
      <c r="D415" s="33">
        <v>0</v>
      </c>
      <c r="F415" s="25">
        <f>ROUND(SUMIF(Определители!I6:I30,"=6",'Базовые цены с учетом расхода'!H6:H30),2)</f>
        <v>0</v>
      </c>
      <c r="G415" s="25"/>
      <c r="H415" s="25"/>
      <c r="I415" s="25"/>
      <c r="J415" s="29"/>
      <c r="K415" s="29"/>
      <c r="L415" s="25"/>
      <c r="N415" s="30" t="s">
        <v>326</v>
      </c>
    </row>
    <row r="416" spans="1:14" x14ac:dyDescent="0.15">
      <c r="A416" s="26">
        <v>49</v>
      </c>
      <c r="B416" s="9" t="s">
        <v>92</v>
      </c>
      <c r="C416" s="30" t="s">
        <v>280</v>
      </c>
      <c r="D416" s="33">
        <v>0</v>
      </c>
      <c r="F416" s="25">
        <f>ROUND(SUMIF(Определители!I6:I30,"=6",'Базовые цены с учетом расхода'!N6:N30),2)</f>
        <v>0</v>
      </c>
      <c r="G416" s="25"/>
      <c r="H416" s="25"/>
      <c r="I416" s="25"/>
      <c r="J416" s="29"/>
      <c r="K416" s="29"/>
      <c r="L416" s="25"/>
      <c r="N416" s="30" t="s">
        <v>327</v>
      </c>
    </row>
    <row r="417" spans="1:14" x14ac:dyDescent="0.15">
      <c r="A417" s="26">
        <v>50</v>
      </c>
      <c r="B417" s="9" t="s">
        <v>93</v>
      </c>
      <c r="C417" s="30" t="s">
        <v>280</v>
      </c>
      <c r="D417" s="33">
        <v>0</v>
      </c>
      <c r="F417" s="25">
        <f>ROUND(SUMIF(Определители!I6:I30,"=6",'Базовые цены с учетом расхода'!O6:O30),2)</f>
        <v>0</v>
      </c>
      <c r="G417" s="25"/>
      <c r="H417" s="25"/>
      <c r="I417" s="25"/>
      <c r="J417" s="29"/>
      <c r="K417" s="29"/>
      <c r="L417" s="25"/>
      <c r="N417" s="30" t="s">
        <v>328</v>
      </c>
    </row>
    <row r="418" spans="1:14" x14ac:dyDescent="0.15">
      <c r="A418" s="26">
        <v>51</v>
      </c>
      <c r="B418" s="9" t="s">
        <v>101</v>
      </c>
      <c r="C418" s="30" t="s">
        <v>281</v>
      </c>
      <c r="D418" s="33">
        <v>0</v>
      </c>
      <c r="F418" s="25">
        <f>ROUND((F414+F416+F417),2)</f>
        <v>0</v>
      </c>
      <c r="G418" s="25"/>
      <c r="H418" s="25"/>
      <c r="I418" s="25"/>
      <c r="J418" s="29"/>
      <c r="K418" s="29"/>
      <c r="L418" s="25"/>
      <c r="N418" s="30" t="s">
        <v>329</v>
      </c>
    </row>
    <row r="419" spans="1:14" x14ac:dyDescent="0.15">
      <c r="A419" s="26">
        <v>52</v>
      </c>
      <c r="B419" s="9" t="s">
        <v>102</v>
      </c>
      <c r="C419" s="30" t="s">
        <v>280</v>
      </c>
      <c r="D419" s="33">
        <v>0</v>
      </c>
      <c r="F419" s="25">
        <f>ROUND(SUMIF(Определители!I6:I30,"=7",'Базовые цены с учетом расхода'!B6:B30),2)</f>
        <v>0</v>
      </c>
      <c r="G419" s="25">
        <f>ROUND(SUMIF(Определители!I6:I30,"=7",'Базовые цены с учетом расхода'!C6:C30),2)</f>
        <v>0</v>
      </c>
      <c r="H419" s="25">
        <f>ROUND(SUMIF(Определители!I6:I30,"=7",'Базовые цены с учетом расхода'!D6:D30),2)</f>
        <v>0</v>
      </c>
      <c r="I419" s="25">
        <f>ROUND(SUMIF(Определители!I6:I30,"=7",'Базовые цены с учетом расхода'!E6:E30),2)</f>
        <v>0</v>
      </c>
      <c r="J419" s="29">
        <f>ROUND(SUMIF(Определители!I6:I30,"=7",'Базовые цены с учетом расхода'!I6:I30),8)</f>
        <v>0</v>
      </c>
      <c r="K419" s="29">
        <f>ROUND(SUMIF(Определители!I6:I30,"=7",'Базовые цены с учетом расхода'!K6:K30),8)</f>
        <v>0</v>
      </c>
      <c r="L419" s="25">
        <f>ROUND(SUMIF(Определители!I6:I30,"=7",'Базовые цены с учетом расхода'!F6:F30),2)</f>
        <v>0</v>
      </c>
      <c r="N419" s="30" t="s">
        <v>330</v>
      </c>
    </row>
    <row r="420" spans="1:14" x14ac:dyDescent="0.15">
      <c r="A420" s="26">
        <v>53</v>
      </c>
      <c r="B420" s="9" t="s">
        <v>78</v>
      </c>
      <c r="C420" s="30" t="s">
        <v>280</v>
      </c>
      <c r="D420" s="33">
        <v>0</v>
      </c>
      <c r="F420" s="25"/>
      <c r="G420" s="25"/>
      <c r="H420" s="25"/>
      <c r="I420" s="25"/>
      <c r="J420" s="29"/>
      <c r="K420" s="29"/>
      <c r="L420" s="25"/>
      <c r="N420" s="30" t="s">
        <v>331</v>
      </c>
    </row>
    <row r="421" spans="1:14" x14ac:dyDescent="0.15">
      <c r="A421" s="26">
        <v>54</v>
      </c>
      <c r="B421" s="9" t="s">
        <v>87</v>
      </c>
      <c r="C421" s="30" t="s">
        <v>280</v>
      </c>
      <c r="D421" s="33">
        <v>0</v>
      </c>
      <c r="F421" s="25">
        <f ca="1">ROUND(СУММЕСЛИ2(Определители!I6:I30,"2",Определители!G6:G30,"1",'Базовые цены с учетом расхода'!B6:B30),2)</f>
        <v>0</v>
      </c>
      <c r="G421" s="25"/>
      <c r="H421" s="25"/>
      <c r="I421" s="25"/>
      <c r="J421" s="29"/>
      <c r="K421" s="29"/>
      <c r="L421" s="25"/>
      <c r="N421" s="30" t="s">
        <v>332</v>
      </c>
    </row>
    <row r="422" spans="1:14" x14ac:dyDescent="0.15">
      <c r="A422" s="26">
        <v>55</v>
      </c>
      <c r="B422" s="9" t="s">
        <v>82</v>
      </c>
      <c r="C422" s="30" t="s">
        <v>280</v>
      </c>
      <c r="D422" s="33">
        <v>0</v>
      </c>
      <c r="F422" s="25">
        <f>ROUND(SUMIF(Определители!I6:I30,"=7",'Базовые цены с учетом расхода'!H6:H30),2)</f>
        <v>0</v>
      </c>
      <c r="G422" s="25"/>
      <c r="H422" s="25"/>
      <c r="I422" s="25"/>
      <c r="J422" s="29"/>
      <c r="K422" s="29"/>
      <c r="L422" s="25"/>
      <c r="N422" s="30" t="s">
        <v>333</v>
      </c>
    </row>
    <row r="423" spans="1:14" x14ac:dyDescent="0.15">
      <c r="A423" s="26">
        <v>56</v>
      </c>
      <c r="B423" s="9" t="s">
        <v>92</v>
      </c>
      <c r="C423" s="30" t="s">
        <v>280</v>
      </c>
      <c r="D423" s="33">
        <v>0</v>
      </c>
      <c r="F423" s="25">
        <f>ROUND(SUMIF(Определители!I6:I30,"=7",'Базовые цены с учетом расхода'!N6:N30),2)</f>
        <v>0</v>
      </c>
      <c r="G423" s="25"/>
      <c r="H423" s="25"/>
      <c r="I423" s="25"/>
      <c r="J423" s="29"/>
      <c r="K423" s="29"/>
      <c r="L423" s="25"/>
      <c r="N423" s="30" t="s">
        <v>334</v>
      </c>
    </row>
    <row r="424" spans="1:14" x14ac:dyDescent="0.15">
      <c r="A424" s="26">
        <v>57</v>
      </c>
      <c r="B424" s="9" t="s">
        <v>93</v>
      </c>
      <c r="C424" s="30" t="s">
        <v>280</v>
      </c>
      <c r="D424" s="33">
        <v>0</v>
      </c>
      <c r="F424" s="25">
        <f>ROUND(SUMIF(Определители!I6:I30,"=7",'Базовые цены с учетом расхода'!O6:O30),2)</f>
        <v>0</v>
      </c>
      <c r="G424" s="25"/>
      <c r="H424" s="25"/>
      <c r="I424" s="25"/>
      <c r="J424" s="29"/>
      <c r="K424" s="29"/>
      <c r="L424" s="25"/>
      <c r="N424" s="30" t="s">
        <v>335</v>
      </c>
    </row>
    <row r="425" spans="1:14" x14ac:dyDescent="0.15">
      <c r="A425" s="26">
        <v>58</v>
      </c>
      <c r="B425" s="9" t="s">
        <v>103</v>
      </c>
      <c r="C425" s="30" t="s">
        <v>281</v>
      </c>
      <c r="D425" s="33">
        <v>0</v>
      </c>
      <c r="F425" s="25">
        <f>ROUND((F419+F423+F424),2)</f>
        <v>0</v>
      </c>
      <c r="G425" s="25"/>
      <c r="H425" s="25"/>
      <c r="I425" s="25"/>
      <c r="J425" s="29"/>
      <c r="K425" s="29"/>
      <c r="L425" s="25"/>
      <c r="N425" s="30" t="s">
        <v>336</v>
      </c>
    </row>
    <row r="426" spans="1:14" x14ac:dyDescent="0.15">
      <c r="A426" s="26">
        <v>59</v>
      </c>
      <c r="B426" s="9" t="s">
        <v>104</v>
      </c>
      <c r="C426" s="30" t="s">
        <v>280</v>
      </c>
      <c r="D426" s="33">
        <v>0</v>
      </c>
      <c r="F426" s="25">
        <f>ROUND(SUMIF(Определители!I6:I30,"=;",'Базовые цены с учетом расхода'!B6:B30),2)</f>
        <v>0</v>
      </c>
      <c r="G426" s="25">
        <f>ROUND(SUMIF(Определители!I6:I30,"=;",'Базовые цены с учетом расхода'!C6:C30),2)</f>
        <v>0</v>
      </c>
      <c r="H426" s="25">
        <f>ROUND(SUMIF(Определители!I6:I30,"=;",'Базовые цены с учетом расхода'!D6:D30),2)</f>
        <v>0</v>
      </c>
      <c r="I426" s="25">
        <f>ROUND(SUMIF(Определители!I6:I30,"=;",'Базовые цены с учетом расхода'!E6:E30),2)</f>
        <v>0</v>
      </c>
      <c r="J426" s="29">
        <f>ROUND(SUMIF(Определители!I6:I30,"=;",'Базовые цены с учетом расхода'!I6:I30),8)</f>
        <v>0</v>
      </c>
      <c r="K426" s="29">
        <f>ROUND(SUMIF(Определители!I6:I30,"=;",'Базовые цены с учетом расхода'!K6:K30),8)</f>
        <v>0</v>
      </c>
      <c r="L426" s="25">
        <f>ROUND(SUMIF(Определители!I6:I30,"=;",'Базовые цены с учетом расхода'!F6:F30),2)</f>
        <v>0</v>
      </c>
      <c r="N426" s="30" t="s">
        <v>337</v>
      </c>
    </row>
    <row r="427" spans="1:14" x14ac:dyDescent="0.15">
      <c r="A427" s="26">
        <v>60</v>
      </c>
      <c r="B427" s="9" t="s">
        <v>105</v>
      </c>
      <c r="C427" s="30" t="s">
        <v>280</v>
      </c>
      <c r="D427" s="33">
        <v>0</v>
      </c>
      <c r="F427" s="25">
        <f>ROUND(SUMIF(Определители!I6:I30,"=;",'Базовые цены с учетом расхода'!AF6:AF30),2)</f>
        <v>0</v>
      </c>
      <c r="G427" s="25"/>
      <c r="H427" s="25"/>
      <c r="I427" s="25"/>
      <c r="J427" s="29"/>
      <c r="K427" s="29"/>
      <c r="L427" s="25"/>
      <c r="N427" s="30" t="s">
        <v>338</v>
      </c>
    </row>
    <row r="428" spans="1:14" x14ac:dyDescent="0.15">
      <c r="A428" s="26">
        <v>61</v>
      </c>
      <c r="B428" s="9" t="s">
        <v>106</v>
      </c>
      <c r="C428" s="30" t="s">
        <v>280</v>
      </c>
      <c r="D428" s="33">
        <v>0</v>
      </c>
      <c r="F428" s="25">
        <f>ROUND(SUMIF(Определители!I6:I30,"=;",'Базовые цены с учетом расхода'!AG6:AG30),2)</f>
        <v>0</v>
      </c>
      <c r="G428" s="25"/>
      <c r="H428" s="25"/>
      <c r="I428" s="25"/>
      <c r="J428" s="29"/>
      <c r="K428" s="29"/>
      <c r="L428" s="25"/>
      <c r="N428" s="30" t="s">
        <v>339</v>
      </c>
    </row>
    <row r="429" spans="1:14" x14ac:dyDescent="0.15">
      <c r="A429" s="26">
        <v>62</v>
      </c>
      <c r="B429" s="9" t="s">
        <v>92</v>
      </c>
      <c r="C429" s="30" t="s">
        <v>280</v>
      </c>
      <c r="D429" s="33">
        <v>0</v>
      </c>
      <c r="F429" s="25">
        <f>ROUND(SUMIF(Определители!I6:I30,"=;",'Базовые цены с учетом расхода'!N6:N30),2)</f>
        <v>0</v>
      </c>
      <c r="G429" s="25"/>
      <c r="H429" s="25"/>
      <c r="I429" s="25"/>
      <c r="J429" s="29"/>
      <c r="K429" s="29"/>
      <c r="L429" s="25"/>
      <c r="N429" s="30" t="s">
        <v>340</v>
      </c>
    </row>
    <row r="430" spans="1:14" x14ac:dyDescent="0.15">
      <c r="A430" s="26">
        <v>63</v>
      </c>
      <c r="B430" s="9" t="s">
        <v>93</v>
      </c>
      <c r="C430" s="30" t="s">
        <v>280</v>
      </c>
      <c r="D430" s="33">
        <v>0</v>
      </c>
      <c r="F430" s="25">
        <f>ROUND(SUMIF(Определители!I6:I30,"=;",'Базовые цены с учетом расхода'!O6:O30),2)</f>
        <v>0</v>
      </c>
      <c r="G430" s="25"/>
      <c r="H430" s="25"/>
      <c r="I430" s="25"/>
      <c r="J430" s="29"/>
      <c r="K430" s="29"/>
      <c r="L430" s="25"/>
      <c r="N430" s="30" t="s">
        <v>341</v>
      </c>
    </row>
    <row r="431" spans="1:14" x14ac:dyDescent="0.15">
      <c r="A431" s="26">
        <v>64</v>
      </c>
      <c r="B431" s="9" t="s">
        <v>107</v>
      </c>
      <c r="C431" s="30" t="s">
        <v>281</v>
      </c>
      <c r="D431" s="33">
        <v>0</v>
      </c>
      <c r="F431" s="25">
        <f>ROUND((F426+F429+F430),2)</f>
        <v>0</v>
      </c>
      <c r="G431" s="25"/>
      <c r="H431" s="25"/>
      <c r="I431" s="25"/>
      <c r="J431" s="29"/>
      <c r="K431" s="29"/>
      <c r="L431" s="25"/>
      <c r="N431" s="30" t="s">
        <v>342</v>
      </c>
    </row>
    <row r="432" spans="1:14" x14ac:dyDescent="0.15">
      <c r="A432" s="26">
        <v>65</v>
      </c>
      <c r="B432" s="9" t="s">
        <v>108</v>
      </c>
      <c r="C432" s="30" t="s">
        <v>280</v>
      </c>
      <c r="D432" s="33">
        <v>0</v>
      </c>
      <c r="F432" s="25">
        <f>ROUND(SUMIF(Определители!I6:I30,"=9",'Базовые цены с учетом расхода'!B6:B30),2)</f>
        <v>48.43</v>
      </c>
      <c r="G432" s="25">
        <f>ROUND(SUMIF(Определители!I6:I30,"=9",'Базовые цены с учетом расхода'!C6:C30),2)</f>
        <v>48.43</v>
      </c>
      <c r="H432" s="25">
        <f>ROUND(SUMIF(Определители!I6:I30,"=9",'Базовые цены с учетом расхода'!D6:D30),2)</f>
        <v>0</v>
      </c>
      <c r="I432" s="25">
        <f>ROUND(SUMIF(Определители!I6:I30,"=9",'Базовые цены с учетом расхода'!E6:E30),2)</f>
        <v>0</v>
      </c>
      <c r="J432" s="29">
        <f>ROUND(SUMIF(Определители!I6:I30,"=9",'Базовые цены с учетом расхода'!I6:I30),8)</f>
        <v>2.81</v>
      </c>
      <c r="K432" s="29">
        <f>ROUND(SUMIF(Определители!I6:I30,"=9",'Базовые цены с учетом расхода'!K6:K30),8)</f>
        <v>0</v>
      </c>
      <c r="L432" s="25">
        <f>ROUND(SUMIF(Определители!I6:I30,"=9",'Базовые цены с учетом расхода'!F6:F30),2)</f>
        <v>0</v>
      </c>
      <c r="N432" s="30" t="s">
        <v>343</v>
      </c>
    </row>
    <row r="433" spans="1:14" x14ac:dyDescent="0.15">
      <c r="A433" s="26">
        <v>66</v>
      </c>
      <c r="B433" s="9" t="s">
        <v>92</v>
      </c>
      <c r="C433" s="30" t="s">
        <v>280</v>
      </c>
      <c r="D433" s="33">
        <v>0</v>
      </c>
      <c r="F433" s="25">
        <f>ROUND(SUMIF(Определители!I6:I30,"=9",'Базовые цены с учетом расхода'!N6:N30),2)</f>
        <v>32.93</v>
      </c>
      <c r="G433" s="25"/>
      <c r="H433" s="25"/>
      <c r="I433" s="25"/>
      <c r="J433" s="29"/>
      <c r="K433" s="29"/>
      <c r="L433" s="25"/>
      <c r="N433" s="30" t="s">
        <v>344</v>
      </c>
    </row>
    <row r="434" spans="1:14" x14ac:dyDescent="0.15">
      <c r="A434" s="26">
        <v>67</v>
      </c>
      <c r="B434" s="9" t="s">
        <v>93</v>
      </c>
      <c r="C434" s="30" t="s">
        <v>280</v>
      </c>
      <c r="D434" s="33">
        <v>0</v>
      </c>
      <c r="F434" s="25">
        <f>ROUND(SUMIF(Определители!I6:I30,"=9",'Базовые цены с учетом расхода'!O6:O30),2)</f>
        <v>19.38</v>
      </c>
      <c r="G434" s="25"/>
      <c r="H434" s="25"/>
      <c r="I434" s="25"/>
      <c r="J434" s="29"/>
      <c r="K434" s="29"/>
      <c r="L434" s="25"/>
      <c r="N434" s="30" t="s">
        <v>345</v>
      </c>
    </row>
    <row r="435" spans="1:14" x14ac:dyDescent="0.15">
      <c r="A435" s="26">
        <v>68</v>
      </c>
      <c r="B435" s="9" t="s">
        <v>109</v>
      </c>
      <c r="C435" s="30" t="s">
        <v>281</v>
      </c>
      <c r="D435" s="33">
        <v>0</v>
      </c>
      <c r="F435" s="25">
        <f>ROUND((F432+F433+F434),2)</f>
        <v>100.74</v>
      </c>
      <c r="G435" s="25"/>
      <c r="H435" s="25"/>
      <c r="I435" s="25"/>
      <c r="J435" s="29"/>
      <c r="K435" s="29"/>
      <c r="L435" s="25"/>
      <c r="N435" s="30" t="s">
        <v>346</v>
      </c>
    </row>
    <row r="436" spans="1:14" x14ac:dyDescent="0.15">
      <c r="A436" s="26">
        <v>69</v>
      </c>
      <c r="B436" s="9" t="s">
        <v>110</v>
      </c>
      <c r="C436" s="30" t="s">
        <v>280</v>
      </c>
      <c r="D436" s="33">
        <v>0</v>
      </c>
      <c r="F436" s="25">
        <f>ROUND(SUMIF(Определители!I6:I30,"=:",'Базовые цены с учетом расхода'!B6:B30),2)</f>
        <v>0</v>
      </c>
      <c r="G436" s="25">
        <f>ROUND(SUMIF(Определители!I6:I30,"=:",'Базовые цены с учетом расхода'!C6:C30),2)</f>
        <v>0</v>
      </c>
      <c r="H436" s="25">
        <f>ROUND(SUMIF(Определители!I6:I30,"=:",'Базовые цены с учетом расхода'!D6:D30),2)</f>
        <v>0</v>
      </c>
      <c r="I436" s="25">
        <f>ROUND(SUMIF(Определители!I6:I30,"=:",'Базовые цены с учетом расхода'!E6:E30),2)</f>
        <v>0</v>
      </c>
      <c r="J436" s="29">
        <f>ROUND(SUMIF(Определители!I6:I30,"=:",'Базовые цены с учетом расхода'!I6:I30),8)</f>
        <v>0</v>
      </c>
      <c r="K436" s="29">
        <f>ROUND(SUMIF(Определители!I6:I30,"=:",'Базовые цены с учетом расхода'!K6:K30),8)</f>
        <v>0</v>
      </c>
      <c r="L436" s="25">
        <f>ROUND(SUMIF(Определители!I6:I30,"=:",'Базовые цены с учетом расхода'!F6:F30),2)</f>
        <v>0</v>
      </c>
      <c r="N436" s="30" t="s">
        <v>347</v>
      </c>
    </row>
    <row r="437" spans="1:14" x14ac:dyDescent="0.15">
      <c r="A437" s="26">
        <v>70</v>
      </c>
      <c r="B437" s="9" t="s">
        <v>82</v>
      </c>
      <c r="C437" s="30" t="s">
        <v>280</v>
      </c>
      <c r="D437" s="33">
        <v>0</v>
      </c>
      <c r="F437" s="25">
        <f>ROUND(SUMIF(Определители!I6:I30,"=:",'Базовые цены с учетом расхода'!H6:H30),2)</f>
        <v>0</v>
      </c>
      <c r="G437" s="25"/>
      <c r="H437" s="25"/>
      <c r="I437" s="25"/>
      <c r="J437" s="29"/>
      <c r="K437" s="29"/>
      <c r="L437" s="25"/>
      <c r="N437" s="30" t="s">
        <v>348</v>
      </c>
    </row>
    <row r="438" spans="1:14" x14ac:dyDescent="0.15">
      <c r="A438" s="26">
        <v>71</v>
      </c>
      <c r="B438" s="9" t="s">
        <v>92</v>
      </c>
      <c r="C438" s="30" t="s">
        <v>280</v>
      </c>
      <c r="D438" s="33">
        <v>0</v>
      </c>
      <c r="F438" s="25">
        <f>ROUND(SUMIF(Определители!I6:I30,"=:",'Базовые цены с учетом расхода'!N6:N30),2)</f>
        <v>0</v>
      </c>
      <c r="G438" s="25"/>
      <c r="H438" s="25"/>
      <c r="I438" s="25"/>
      <c r="J438" s="29"/>
      <c r="K438" s="29"/>
      <c r="L438" s="25"/>
      <c r="N438" s="30" t="s">
        <v>349</v>
      </c>
    </row>
    <row r="439" spans="1:14" x14ac:dyDescent="0.15">
      <c r="A439" s="26">
        <v>72</v>
      </c>
      <c r="B439" s="9" t="s">
        <v>93</v>
      </c>
      <c r="C439" s="30" t="s">
        <v>280</v>
      </c>
      <c r="D439" s="33">
        <v>0</v>
      </c>
      <c r="F439" s="25">
        <f>ROUND(SUMIF(Определители!I6:I30,"=:",'Базовые цены с учетом расхода'!O6:O30),2)</f>
        <v>0</v>
      </c>
      <c r="G439" s="25"/>
      <c r="H439" s="25"/>
      <c r="I439" s="25"/>
      <c r="J439" s="29"/>
      <c r="K439" s="29"/>
      <c r="L439" s="25"/>
      <c r="N439" s="30" t="s">
        <v>350</v>
      </c>
    </row>
    <row r="440" spans="1:14" x14ac:dyDescent="0.15">
      <c r="A440" s="26">
        <v>73</v>
      </c>
      <c r="B440" s="9" t="s">
        <v>111</v>
      </c>
      <c r="C440" s="30" t="s">
        <v>281</v>
      </c>
      <c r="D440" s="33">
        <v>0</v>
      </c>
      <c r="F440" s="25">
        <f>ROUND((F436+F438+F439),2)</f>
        <v>0</v>
      </c>
      <c r="G440" s="25"/>
      <c r="H440" s="25"/>
      <c r="I440" s="25"/>
      <c r="J440" s="29"/>
      <c r="K440" s="29"/>
      <c r="L440" s="25"/>
      <c r="N440" s="30" t="s">
        <v>351</v>
      </c>
    </row>
    <row r="441" spans="1:14" x14ac:dyDescent="0.15">
      <c r="A441" s="26">
        <v>74</v>
      </c>
      <c r="B441" s="9" t="s">
        <v>112</v>
      </c>
      <c r="C441" s="30" t="s">
        <v>280</v>
      </c>
      <c r="D441" s="33">
        <v>0</v>
      </c>
      <c r="F441" s="25">
        <f>ROUND(SUMIF(Определители!I6:I30,"=8",'Базовые цены с учетом расхода'!B6:B30),2)</f>
        <v>0</v>
      </c>
      <c r="G441" s="25">
        <f>ROUND(SUMIF(Определители!I6:I30,"=8",'Базовые цены с учетом расхода'!C6:C30),2)</f>
        <v>0</v>
      </c>
      <c r="H441" s="25">
        <f>ROUND(SUMIF(Определители!I6:I30,"=8",'Базовые цены с учетом расхода'!D6:D30),2)</f>
        <v>0</v>
      </c>
      <c r="I441" s="25">
        <f>ROUND(SUMIF(Определители!I6:I30,"=8",'Базовые цены с учетом расхода'!E6:E30),2)</f>
        <v>0</v>
      </c>
      <c r="J441" s="29">
        <f>ROUND(SUMIF(Определители!I6:I30,"=8",'Базовые цены с учетом расхода'!I6:I30),8)</f>
        <v>0</v>
      </c>
      <c r="K441" s="29">
        <f>ROUND(SUMIF(Определители!I6:I30,"=8",'Базовые цены с учетом расхода'!K6:K30),8)</f>
        <v>0</v>
      </c>
      <c r="L441" s="25">
        <f>ROUND(SUMIF(Определители!I6:I30,"=8",'Базовые цены с учетом расхода'!F6:F30),2)</f>
        <v>0</v>
      </c>
      <c r="N441" s="30" t="s">
        <v>352</v>
      </c>
    </row>
    <row r="442" spans="1:14" x14ac:dyDescent="0.15">
      <c r="A442" s="26">
        <v>75</v>
      </c>
      <c r="B442" s="9" t="s">
        <v>82</v>
      </c>
      <c r="C442" s="30" t="s">
        <v>280</v>
      </c>
      <c r="D442" s="33">
        <v>0</v>
      </c>
      <c r="F442" s="25">
        <f>ROUND(SUMIF(Определители!I6:I30,"=8",'Базовые цены с учетом расхода'!H6:H30),2)</f>
        <v>0</v>
      </c>
      <c r="G442" s="25"/>
      <c r="H442" s="25"/>
      <c r="I442" s="25"/>
      <c r="J442" s="29"/>
      <c r="K442" s="29"/>
      <c r="L442" s="25"/>
      <c r="N442" s="30" t="s">
        <v>353</v>
      </c>
    </row>
    <row r="443" spans="1:14" x14ac:dyDescent="0.15">
      <c r="A443" s="26">
        <v>76</v>
      </c>
      <c r="B443" s="9" t="s">
        <v>161</v>
      </c>
      <c r="C443" s="30" t="s">
        <v>281</v>
      </c>
      <c r="D443" s="33">
        <v>0</v>
      </c>
      <c r="F443" s="25">
        <f ca="1">ROUND((F378+F388+F395+F400+F408+F413+F418+F425+F435+F440+F441+F431),2)</f>
        <v>4536.88</v>
      </c>
      <c r="G443" s="25">
        <f>ROUND((G378+G388+G395+G400+G408+G413+G418+G425+G435+G440+G441+G431),2)</f>
        <v>0</v>
      </c>
      <c r="H443" s="25">
        <f>ROUND((H378+H388+H395+H400+H408+H413+H418+H425+H435+H440+H441+H431),2)</f>
        <v>0</v>
      </c>
      <c r="I443" s="25">
        <f>ROUND((I378+I388+I395+I400+I408+I413+I418+I425+I435+I440+I441+I431),2)</f>
        <v>0</v>
      </c>
      <c r="J443" s="29">
        <f>ROUND((J378+J388+J395+J400+J408+J413+J418+J425+J435+J440+J441+J431),8)</f>
        <v>0</v>
      </c>
      <c r="K443" s="29">
        <f>ROUND((K378+K388+K395+K400+K408+K413+K418+K425+K435+K440+K441+K431),8)</f>
        <v>0</v>
      </c>
      <c r="L443" s="25">
        <f>ROUND((L378+L388+L395+L400+L408+L413+L418+L425+L435+L440+L441+L431),2)</f>
        <v>0</v>
      </c>
      <c r="N443" s="30" t="s">
        <v>354</v>
      </c>
    </row>
    <row r="444" spans="1:14" x14ac:dyDescent="0.15">
      <c r="A444" s="26">
        <v>77</v>
      </c>
      <c r="B444" s="9" t="s">
        <v>114</v>
      </c>
      <c r="C444" s="30" t="s">
        <v>281</v>
      </c>
      <c r="D444" s="33">
        <v>0</v>
      </c>
      <c r="F444" s="25">
        <f>ROUND((F384+F392+F397+F404+F410+F415+F422+F437+F442),2)</f>
        <v>0</v>
      </c>
      <c r="G444" s="25"/>
      <c r="H444" s="25"/>
      <c r="I444" s="25"/>
      <c r="J444" s="29"/>
      <c r="K444" s="29"/>
      <c r="L444" s="25"/>
      <c r="N444" s="30" t="s">
        <v>355</v>
      </c>
    </row>
    <row r="445" spans="1:14" x14ac:dyDescent="0.15">
      <c r="A445" s="26">
        <v>78</v>
      </c>
      <c r="B445" s="9" t="s">
        <v>115</v>
      </c>
      <c r="C445" s="30" t="s">
        <v>281</v>
      </c>
      <c r="D445" s="33">
        <v>0</v>
      </c>
      <c r="F445" s="25">
        <f>ROUND((F385+F393+F398+F405+F411+F416+F423+F433+F438+F429),2)</f>
        <v>122.95</v>
      </c>
      <c r="G445" s="25"/>
      <c r="H445" s="25"/>
      <c r="I445" s="25"/>
      <c r="J445" s="29"/>
      <c r="K445" s="29"/>
      <c r="L445" s="25"/>
      <c r="N445" s="30" t="s">
        <v>356</v>
      </c>
    </row>
    <row r="446" spans="1:14" x14ac:dyDescent="0.15">
      <c r="A446" s="26">
        <v>79</v>
      </c>
      <c r="B446" s="9" t="s">
        <v>116</v>
      </c>
      <c r="C446" s="30" t="s">
        <v>281</v>
      </c>
      <c r="D446" s="33">
        <v>0</v>
      </c>
      <c r="F446" s="25">
        <f>ROUND((F386+F394+F399+F406+F412+F417+F424+F434+F439+F430),2)</f>
        <v>75.900000000000006</v>
      </c>
      <c r="G446" s="25"/>
      <c r="H446" s="25"/>
      <c r="I446" s="25"/>
      <c r="J446" s="29"/>
      <c r="K446" s="29"/>
      <c r="L446" s="25"/>
      <c r="N446" s="30" t="s">
        <v>357</v>
      </c>
    </row>
    <row r="447" spans="1:14" x14ac:dyDescent="0.15">
      <c r="A447" s="26">
        <v>80</v>
      </c>
      <c r="B447" s="9" t="s">
        <v>39</v>
      </c>
      <c r="C447" s="30" t="s">
        <v>282</v>
      </c>
      <c r="D447" s="33">
        <v>0</v>
      </c>
      <c r="F447" s="25">
        <f>ROUND(SUM('Базовые цены с учетом расхода'!X6:X30),2)</f>
        <v>0</v>
      </c>
      <c r="G447" s="25"/>
      <c r="H447" s="25"/>
      <c r="I447" s="25"/>
      <c r="J447" s="29"/>
      <c r="K447" s="29"/>
      <c r="L447" s="25">
        <f>ROUND(SUM('Базовые цены с учетом расхода'!X6:X30),2)</f>
        <v>0</v>
      </c>
      <c r="N447" s="30" t="s">
        <v>358</v>
      </c>
    </row>
    <row r="448" spans="1:14" x14ac:dyDescent="0.15">
      <c r="A448" s="26">
        <v>81</v>
      </c>
      <c r="B448" s="9" t="s">
        <v>133</v>
      </c>
      <c r="C448" s="30" t="s">
        <v>282</v>
      </c>
      <c r="D448" s="33">
        <v>0</v>
      </c>
      <c r="F448" s="25">
        <f>ROUND(SUM(G448:N448),2)</f>
        <v>1.47</v>
      </c>
      <c r="G448" s="25"/>
      <c r="H448" s="25"/>
      <c r="I448" s="25"/>
      <c r="J448" s="29"/>
      <c r="K448" s="29"/>
      <c r="L448" s="25">
        <f>ROUND(SUM('Базовые цены с учетом расхода'!AE6:AE30),2)</f>
        <v>1.47</v>
      </c>
      <c r="N448" s="30" t="s">
        <v>359</v>
      </c>
    </row>
    <row r="449" spans="1:14" x14ac:dyDescent="0.15">
      <c r="A449" s="26">
        <v>82</v>
      </c>
      <c r="B449" s="9" t="s">
        <v>118</v>
      </c>
      <c r="C449" s="30" t="s">
        <v>282</v>
      </c>
      <c r="D449" s="33">
        <v>0</v>
      </c>
      <c r="F449" s="25">
        <f>ROUND(SUM('Базовые цены с учетом расхода'!C6:C30),2)</f>
        <v>136.33000000000001</v>
      </c>
      <c r="G449" s="25"/>
      <c r="H449" s="25"/>
      <c r="I449" s="25"/>
      <c r="J449" s="29"/>
      <c r="K449" s="29"/>
      <c r="L449" s="25"/>
      <c r="N449" s="30" t="s">
        <v>360</v>
      </c>
    </row>
    <row r="450" spans="1:14" x14ac:dyDescent="0.15">
      <c r="A450" s="26">
        <v>83</v>
      </c>
      <c r="B450" s="9" t="s">
        <v>119</v>
      </c>
      <c r="C450" s="30" t="s">
        <v>282</v>
      </c>
      <c r="D450" s="33">
        <v>0</v>
      </c>
      <c r="F450" s="25">
        <f>ROUND(SUM('Базовые цены с учетом расхода'!E6:E30),2)</f>
        <v>0.2</v>
      </c>
      <c r="G450" s="25"/>
      <c r="H450" s="25"/>
      <c r="I450" s="25"/>
      <c r="J450" s="29"/>
      <c r="K450" s="29"/>
      <c r="L450" s="25"/>
      <c r="N450" s="30" t="s">
        <v>361</v>
      </c>
    </row>
    <row r="451" spans="1:14" x14ac:dyDescent="0.15">
      <c r="A451" s="26">
        <v>84</v>
      </c>
      <c r="B451" s="9" t="s">
        <v>120</v>
      </c>
      <c r="C451" s="30" t="s">
        <v>283</v>
      </c>
      <c r="D451" s="33">
        <v>0</v>
      </c>
      <c r="F451" s="25">
        <f>ROUND((F449+F450),2)</f>
        <v>136.53</v>
      </c>
      <c r="G451" s="25"/>
      <c r="H451" s="25"/>
      <c r="I451" s="25"/>
      <c r="J451" s="29"/>
      <c r="K451" s="29"/>
      <c r="L451" s="25"/>
      <c r="N451" s="30" t="s">
        <v>362</v>
      </c>
    </row>
    <row r="452" spans="1:14" x14ac:dyDescent="0.15">
      <c r="A452" s="26">
        <v>85</v>
      </c>
      <c r="B452" s="9" t="s">
        <v>121</v>
      </c>
      <c r="C452" s="30" t="s">
        <v>282</v>
      </c>
      <c r="D452" s="33">
        <v>0</v>
      </c>
      <c r="F452" s="25"/>
      <c r="G452" s="25"/>
      <c r="H452" s="25"/>
      <c r="I452" s="25"/>
      <c r="J452" s="29">
        <f>ROUND(SUM('Базовые цены с учетом расхода'!I6:I30),8)</f>
        <v>10.8752</v>
      </c>
      <c r="K452" s="29"/>
      <c r="L452" s="25"/>
      <c r="N452" s="30" t="s">
        <v>363</v>
      </c>
    </row>
    <row r="453" spans="1:14" x14ac:dyDescent="0.15">
      <c r="A453" s="26">
        <v>86</v>
      </c>
      <c r="B453" s="9" t="s">
        <v>122</v>
      </c>
      <c r="C453" s="30" t="s">
        <v>282</v>
      </c>
      <c r="D453" s="33">
        <v>0</v>
      </c>
      <c r="F453" s="25"/>
      <c r="G453" s="25"/>
      <c r="H453" s="25"/>
      <c r="I453" s="25"/>
      <c r="J453" s="29">
        <f>ROUND(SUM('Базовые цены с учетом расхода'!K6:K30),8)</f>
        <v>1.4E-2</v>
      </c>
      <c r="K453" s="29"/>
      <c r="L453" s="25"/>
      <c r="N453" s="30" t="s">
        <v>364</v>
      </c>
    </row>
    <row r="454" spans="1:14" x14ac:dyDescent="0.15">
      <c r="A454" s="26">
        <v>87</v>
      </c>
      <c r="B454" s="9" t="s">
        <v>123</v>
      </c>
      <c r="C454" s="30" t="s">
        <v>283</v>
      </c>
      <c r="D454" s="33">
        <v>0</v>
      </c>
      <c r="F454" s="25"/>
      <c r="G454" s="25"/>
      <c r="H454" s="25"/>
      <c r="I454" s="25"/>
      <c r="J454" s="29">
        <f>ROUND((J452+J453),8)</f>
        <v>10.889200000000001</v>
      </c>
      <c r="K454" s="29"/>
      <c r="L454" s="25"/>
      <c r="N454" s="30" t="s">
        <v>365</v>
      </c>
    </row>
  </sheetData>
  <mergeCells count="7">
    <mergeCell ref="B277:J278"/>
    <mergeCell ref="A2:J2"/>
    <mergeCell ref="B3:J3"/>
    <mergeCell ref="B4:J4"/>
    <mergeCell ref="A5:J5"/>
    <mergeCell ref="B95:J96"/>
    <mergeCell ref="B186:J187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Форма 4</vt:lpstr>
      <vt:lpstr>Базовые цены за единицу без нач</vt:lpstr>
      <vt:lpstr>Базовые цены за единицу</vt:lpstr>
      <vt:lpstr>Базовые цены с учетом расхода</vt:lpstr>
      <vt:lpstr>Начисления</vt:lpstr>
      <vt:lpstr>Определители</vt:lpstr>
      <vt:lpstr>Базовые концовки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Сверчкова Оксана Григорьевна</cp:lastModifiedBy>
  <dcterms:created xsi:type="dcterms:W3CDTF">2018-11-12T13:28:41Z</dcterms:created>
  <dcterms:modified xsi:type="dcterms:W3CDTF">2018-11-12T14:29:50Z</dcterms:modified>
</cp:coreProperties>
</file>